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2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3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6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7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lpha\Desktop\"/>
    </mc:Choice>
  </mc:AlternateContent>
  <xr:revisionPtr revIDLastSave="0" documentId="8_{1CA5AD9F-868F-4559-BBA6-5A551DEDAABE}" xr6:coauthVersionLast="36" xr6:coauthVersionMax="36" xr10:uidLastSave="{00000000-0000-0000-0000-000000000000}"/>
  <bookViews>
    <workbookView xWindow="0" yWindow="0" windowWidth="19200" windowHeight="6810" xr2:uid="{3CA267BF-A41B-4164-8405-54229BF38987}"/>
  </bookViews>
  <sheets>
    <sheet name="Sheet1" sheetId="1" r:id="rId1"/>
  </sheets>
  <definedNames>
    <definedName name="_xlchart.v1.0" hidden="1">Sheet1!$Q$404:$Q$406</definedName>
    <definedName name="_xlchart.v1.1" hidden="1">Sheet1!$S$403</definedName>
    <definedName name="_xlchart.v1.2" hidden="1">Sheet1!$S$404:$S$406</definedName>
    <definedName name="_xlchart.v1.3" hidden="1">Sheet1!$U$453:$V$456</definedName>
    <definedName name="_xlchart.v1.4" hidden="1">Sheet1!$W$453:$W$456</definedName>
    <definedName name="_xlchart.v1.5" hidden="1">Sheet1!$X$453:$X$456</definedName>
    <definedName name="_xlchart.v1.6" hidden="1">Sheet1!$N$338:$N$344</definedName>
    <definedName name="_xlchart.v1.7" hidden="1">Sheet1!$O$337</definedName>
    <definedName name="_xlchart.v1.8" hidden="1">Sheet1!$O$338:$O$344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599" i="1" l="1"/>
  <c r="T598" i="1"/>
  <c r="T597" i="1"/>
  <c r="S543" i="1" l="1" a="1"/>
  <c r="S543" i="1" s="1"/>
  <c r="Q483" i="1"/>
  <c r="S404" i="1" a="1"/>
  <c r="S404" i="1" s="1"/>
  <c r="O253" i="1"/>
  <c r="O254" i="1"/>
  <c r="O255" i="1"/>
  <c r="O261" i="1"/>
  <c r="O265" i="1"/>
  <c r="O223" i="1"/>
  <c r="O224" i="1"/>
  <c r="O225" i="1"/>
  <c r="O231" i="1"/>
  <c r="N195" i="1"/>
  <c r="N196" i="1"/>
  <c r="N197" i="1"/>
  <c r="N203" i="1"/>
  <c r="O166" i="1"/>
  <c r="O167" i="1"/>
  <c r="O168" i="1"/>
  <c r="M140" i="1"/>
  <c r="M141" i="1"/>
  <c r="M142" i="1"/>
  <c r="N102" i="1"/>
  <c r="N103" i="1"/>
  <c r="N104" i="1"/>
  <c r="M71" i="1"/>
  <c r="M72" i="1"/>
  <c r="M73" i="1"/>
  <c r="M42" i="1"/>
  <c r="M43" i="1"/>
  <c r="M44" i="1"/>
  <c r="N21" i="1"/>
  <c r="N11" i="1"/>
  <c r="N12" i="1"/>
  <c r="N13" i="1"/>
  <c r="M1255" i="1"/>
  <c r="M1231" i="1"/>
  <c r="O1210" i="1"/>
  <c r="M1197" i="1"/>
  <c r="M1195" i="1"/>
  <c r="M1162" i="1"/>
  <c r="M1148" i="1"/>
  <c r="O1132" i="1"/>
  <c r="L1124" i="1"/>
  <c r="M1117" i="1"/>
  <c r="M1115" i="1"/>
  <c r="O1104" i="1"/>
  <c r="N1099" i="1"/>
  <c r="P1090" i="1"/>
  <c r="P1083" i="1"/>
  <c r="P1074" i="1"/>
  <c r="P1067" i="1"/>
  <c r="P1058" i="1"/>
  <c r="N1054" i="1"/>
  <c r="M1046" i="1"/>
  <c r="L1004" i="1"/>
  <c r="M969" i="1"/>
  <c r="N937" i="1"/>
  <c r="N936" i="1"/>
  <c r="N935" i="1"/>
  <c r="N932" i="1"/>
  <c r="N931" i="1"/>
  <c r="N930" i="1"/>
  <c r="M894" i="1"/>
  <c r="M893" i="1"/>
  <c r="M892" i="1"/>
  <c r="M889" i="1"/>
  <c r="M888" i="1"/>
  <c r="M887" i="1"/>
  <c r="N859" i="1"/>
  <c r="N858" i="1"/>
  <c r="N857" i="1"/>
  <c r="N854" i="1"/>
  <c r="N853" i="1"/>
  <c r="N852" i="1"/>
  <c r="O817" i="1"/>
  <c r="O816" i="1"/>
  <c r="O815" i="1"/>
  <c r="N779" i="1"/>
  <c r="O811" i="1"/>
  <c r="O810" i="1"/>
  <c r="O809" i="1"/>
  <c r="N781" i="1"/>
  <c r="N780" i="1"/>
  <c r="N776" i="1"/>
  <c r="N774" i="1"/>
  <c r="N782" i="1" s="1"/>
  <c r="N775" i="1"/>
  <c r="P738" i="1"/>
  <c r="P737" i="1"/>
  <c r="O703" i="1"/>
  <c r="O702" i="1"/>
  <c r="P664" i="1"/>
  <c r="P663" i="1"/>
  <c r="P631" i="1"/>
  <c r="P630" i="1"/>
  <c r="P598" i="1"/>
  <c r="P597" i="1"/>
  <c r="O562" i="1"/>
  <c r="O558" i="1"/>
  <c r="Y512" i="1" a="1"/>
  <c r="Y512" i="1" s="1"/>
  <c r="R526" i="1"/>
  <c r="R525" i="1"/>
  <c r="O527" i="1"/>
  <c r="U454" i="1" a="1"/>
  <c r="U454" i="1" s="1"/>
  <c r="S325" i="1" a="1"/>
  <c r="S325" i="1" s="1"/>
  <c r="O325" i="1"/>
  <c r="O324" i="1"/>
  <c r="O323" i="1"/>
  <c r="O299" i="1"/>
  <c r="O296" i="1"/>
  <c r="O292" i="1"/>
  <c r="O291" i="1"/>
  <c r="O290" i="1"/>
  <c r="M1119" i="1" l="1"/>
  <c r="M1200" i="1"/>
  <c r="S548" i="1"/>
  <c r="S547" i="1"/>
  <c r="S546" i="1"/>
  <c r="S545" i="1"/>
  <c r="S544" i="1"/>
  <c r="Y517" i="1"/>
  <c r="Y516" i="1"/>
  <c r="Y515" i="1"/>
  <c r="Y514" i="1"/>
  <c r="Y513" i="1"/>
  <c r="U457" i="1"/>
  <c r="U456" i="1"/>
  <c r="U455" i="1"/>
  <c r="S407" i="1"/>
  <c r="S406" i="1"/>
  <c r="S405" i="1"/>
  <c r="S331" i="1"/>
  <c r="S330" i="1"/>
  <c r="S329" i="1"/>
  <c r="S328" i="1"/>
  <c r="S327" i="1"/>
  <c r="S326" i="1"/>
  <c r="Q669" i="1"/>
</calcChain>
</file>

<file path=xl/metadata.xml><?xml version="1.0" encoding="utf-8"?>
<metadata xmlns="http://schemas.openxmlformats.org/spreadsheetml/2006/main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xmlns:xda="http://schemas.microsoft.com/office/spreadsheetml/2017/dynamicarray"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haredStrings.xml><?xml version="1.0" encoding="utf-8"?>
<sst xmlns="http://schemas.openxmlformats.org/spreadsheetml/2006/main" count="304" uniqueCount="153">
  <si>
    <t>Measure of Central Tendency</t>
  </si>
  <si>
    <t>Measure of Dispersion</t>
  </si>
  <si>
    <t>Mode</t>
  </si>
  <si>
    <t>Median</t>
  </si>
  <si>
    <t>Mean</t>
  </si>
  <si>
    <t>range</t>
  </si>
  <si>
    <t>Measure of Dispersio</t>
  </si>
  <si>
    <t>Standard Deviation</t>
  </si>
  <si>
    <t>Measure of Dispersion:</t>
  </si>
  <si>
    <t>A</t>
  </si>
  <si>
    <t>B</t>
  </si>
  <si>
    <t>C</t>
  </si>
  <si>
    <t>D</t>
  </si>
  <si>
    <t>E</t>
  </si>
  <si>
    <t>variance</t>
  </si>
  <si>
    <t>Range</t>
  </si>
  <si>
    <t>Frequency Distribution</t>
  </si>
  <si>
    <t>bins</t>
  </si>
  <si>
    <t>Defect Type</t>
  </si>
  <si>
    <t>F</t>
  </si>
  <si>
    <t>G</t>
  </si>
  <si>
    <t>Frequency</t>
  </si>
  <si>
    <t>. Measure of Central Tendency:</t>
  </si>
  <si>
    <t>Bins</t>
  </si>
  <si>
    <t>Region 1</t>
  </si>
  <si>
    <t>Region 2</t>
  </si>
  <si>
    <t>Region 3</t>
  </si>
  <si>
    <t>Skewness</t>
  </si>
  <si>
    <t>Kurtosis</t>
  </si>
  <si>
    <t>First quartile</t>
  </si>
  <si>
    <t>Third quartile</t>
  </si>
  <si>
    <t>percentiles 10th</t>
  </si>
  <si>
    <t>percentiles 25th</t>
  </si>
  <si>
    <t>percentiles 75th</t>
  </si>
  <si>
    <t>percentiles 90th</t>
  </si>
  <si>
    <t>percentiles 15th</t>
  </si>
  <si>
    <t>percentiles 50th</t>
  </si>
  <si>
    <t>percentiles 85th</t>
  </si>
  <si>
    <t>percentiles 20th</t>
  </si>
  <si>
    <t>percentiles 40th</t>
  </si>
  <si>
    <t>percentiles 80th</t>
  </si>
  <si>
    <t>percentiles 30th</t>
  </si>
  <si>
    <t>percentiles 70th</t>
  </si>
  <si>
    <t>Advertising expenditure</t>
  </si>
  <si>
    <t>Sales Revenue</t>
  </si>
  <si>
    <t>Company A</t>
  </si>
  <si>
    <t>Company B</t>
  </si>
  <si>
    <t>Covariance</t>
  </si>
  <si>
    <t>Correlatino</t>
  </si>
  <si>
    <t>Hours Spent  studying</t>
  </si>
  <si>
    <t>Exam Score</t>
  </si>
  <si>
    <t>Correlation</t>
  </si>
  <si>
    <t xml:space="preserve">n </t>
  </si>
  <si>
    <t>no of trial</t>
  </si>
  <si>
    <t>k</t>
  </si>
  <si>
    <t>no of success</t>
  </si>
  <si>
    <t>p</t>
  </si>
  <si>
    <t>probability of single question</t>
  </si>
  <si>
    <t>Binomial distribution</t>
  </si>
  <si>
    <t>N</t>
  </si>
  <si>
    <t>population size</t>
  </si>
  <si>
    <t>No.of success in population</t>
  </si>
  <si>
    <t>n</t>
  </si>
  <si>
    <t>sample size</t>
  </si>
  <si>
    <t>No.of success in sample</t>
  </si>
  <si>
    <t>no of tquestion</t>
  </si>
  <si>
    <t>Hypgneon distribution</t>
  </si>
  <si>
    <t>K</t>
  </si>
  <si>
    <t>p(x)</t>
  </si>
  <si>
    <t>(μ)</t>
  </si>
  <si>
    <t>(σ)</t>
  </si>
  <si>
    <t>(x)</t>
  </si>
  <si>
    <t>P(x&gt;180)</t>
  </si>
  <si>
    <t>x1</t>
  </si>
  <si>
    <t>x2</t>
  </si>
  <si>
    <t>for the lower limit</t>
  </si>
  <si>
    <t>for the upper limit</t>
  </si>
  <si>
    <t>finally probability</t>
  </si>
  <si>
    <t>x</t>
  </si>
  <si>
    <t>(λ)</t>
  </si>
  <si>
    <t>P</t>
  </si>
  <si>
    <t>X</t>
  </si>
  <si>
    <t>lower limits</t>
  </si>
  <si>
    <t>uper limits</t>
  </si>
  <si>
    <t>s</t>
  </si>
  <si>
    <t>Confidence level</t>
  </si>
  <si>
    <t>(x̄)</t>
  </si>
  <si>
    <t>The null hypothesis(HD)</t>
  </si>
  <si>
    <t>states that there is no significant difference between the average scoe between group using new teaching method and group using tradition methods</t>
  </si>
  <si>
    <t>Alternative hypothesis(HA)</t>
  </si>
  <si>
    <t>suggests that nw teaching method improve average test score compare to traditional methods</t>
  </si>
  <si>
    <t>mode</t>
  </si>
  <si>
    <t>median</t>
  </si>
  <si>
    <t>mean</t>
  </si>
  <si>
    <t>units</t>
  </si>
  <si>
    <t>week:4</t>
  </si>
  <si>
    <t>week:3</t>
  </si>
  <si>
    <t>week:2</t>
  </si>
  <si>
    <t>week:1</t>
  </si>
  <si>
    <t>Variance</t>
  </si>
  <si>
    <t>Day 10</t>
  </si>
  <si>
    <t>Day 9</t>
  </si>
  <si>
    <t>Day 8</t>
  </si>
  <si>
    <t>Day 7</t>
  </si>
  <si>
    <t>Day 6</t>
  </si>
  <si>
    <t>Day 5</t>
  </si>
  <si>
    <t>Day 4</t>
  </si>
  <si>
    <t>Day 3</t>
  </si>
  <si>
    <t>Day 2</t>
  </si>
  <si>
    <t>Day 1</t>
  </si>
  <si>
    <t>E Defect type has the highest frequency</t>
  </si>
  <si>
    <t>2). Most Common Defect: Which defect type has the highest frequency?</t>
  </si>
  <si>
    <t>1). Bar chat</t>
  </si>
  <si>
    <t>3). Histogram chat</t>
  </si>
  <si>
    <t>Rating</t>
  </si>
  <si>
    <t>0-2</t>
  </si>
  <si>
    <t>2--3</t>
  </si>
  <si>
    <t>3--4</t>
  </si>
  <si>
    <t>4--5</t>
  </si>
  <si>
    <t>1). Bar Chat</t>
  </si>
  <si>
    <t>2). Mode: Which satisfaction rating has the highest frequency?</t>
  </si>
  <si>
    <t>5 is satisfaction rating has the highest frequency.</t>
  </si>
  <si>
    <t>3) Histogram chat</t>
  </si>
  <si>
    <t>1).Histogram chart</t>
  </si>
  <si>
    <t>sales figures</t>
  </si>
  <si>
    <t>0-30</t>
  </si>
  <si>
    <t>30-40</t>
  </si>
  <si>
    <t>40-50</t>
  </si>
  <si>
    <t>2)</t>
  </si>
  <si>
    <t>3).Bar chart</t>
  </si>
  <si>
    <t>1) Histogram chart</t>
  </si>
  <si>
    <t>Times</t>
  </si>
  <si>
    <t>110-120</t>
  </si>
  <si>
    <t>120-130</t>
  </si>
  <si>
    <t>130-140</t>
  </si>
  <si>
    <t>0-110</t>
  </si>
  <si>
    <t>140-150</t>
  </si>
  <si>
    <t>3)</t>
  </si>
  <si>
    <t>1) Bar chart</t>
  </si>
  <si>
    <t>1)</t>
  </si>
  <si>
    <t>A distribution with a negative kurtosis value indicates that the distribution has lighter tails than the normal distribution.</t>
  </si>
  <si>
    <t>in negatively skewed, the mean of the data is less than the median negatively skewed distributi on is a type of distributi on where the mean,median and mode of the distribution are negative rather than positive or zero</t>
  </si>
  <si>
    <t xml:space="preserve">Company has risk associated with the returns because of skewness and kurtosis is negative </t>
  </si>
  <si>
    <t xml:space="preserve">3). Interpretation: Based on the skewness and kurtosis values, what can be inferred about the income inequality? </t>
  </si>
  <si>
    <t>3. Interpretation: Based on the skewness and kurtosis values, what can be inferred about the satisfaction ratings distribution?</t>
  </si>
  <si>
    <t>The income distribution of a population to understand the level of income inequality .</t>
  </si>
  <si>
    <t>3. Interpretation: Based on the skewness and kurtosis values, what can be inferred about the distribution of house prices?</t>
  </si>
  <si>
    <t>1).</t>
  </si>
  <si>
    <t>2).</t>
  </si>
  <si>
    <t>3. Interpretation: Based on the skewness and kurtosis values, what can be inferred about the waiting time distribution?</t>
  </si>
  <si>
    <t>The waiting times of customers at a service center to improve operational efficiency  waiting time is more.</t>
  </si>
  <si>
    <t>The distribution of house prices in a spectific city to understand the market trends of house prices less.</t>
  </si>
  <si>
    <t>The satisfaction ratings of customers on a scale of 1 to 5 for a specific product rating is negative.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</si>
</sst>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9"/>
      <color rgb="FFF5F5F5"/>
      <name val="Segoe UI"/>
      <family val="2"/>
    </font>
    <font>
      <sz val="11"/>
      <color rgb="FF222222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/>
    <xf numFmtId="9" fontId="0" fillId="0" borderId="0" xfId="0" applyNumberFormat="1"/>
    <xf numFmtId="16" fontId="0" fillId="0" borderId="0" xfId="0" applyNumberFormat="1"/>
    <xf numFmtId="0" fontId="2" fillId="0" borderId="0" xfId="0" applyFont="1"/>
    <xf numFmtId="0" fontId="2" fillId="0" borderId="0" xfId="0" applyFont="1" applyAlignment="1">
      <alignment horizontal="justify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7" Type="http://schemas.microsoft.com/office/2017/10/relationships/person" Target="persons/perso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eetMetadata" Target="metadata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val>
            <c:numRef>
              <c:f>Sheet1!$O$338:$O$344</c:f>
              <c:numCache>
                <c:formatCode>General</c:formatCode>
                <c:ptCount val="7"/>
                <c:pt idx="0">
                  <c:v>30</c:v>
                </c:pt>
                <c:pt idx="1">
                  <c:v>40</c:v>
                </c:pt>
                <c:pt idx="2">
                  <c:v>20</c:v>
                </c:pt>
                <c:pt idx="3">
                  <c:v>10</c:v>
                </c:pt>
                <c:pt idx="4">
                  <c:v>45</c:v>
                </c:pt>
                <c:pt idx="5">
                  <c:v>25</c:v>
                </c:pt>
                <c:pt idx="6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451-4005-B414-D5F81D5D54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66548944"/>
        <c:axId val="1633803680"/>
        <c:axId val="0"/>
      </c:bar3DChart>
      <c:catAx>
        <c:axId val="1966548944"/>
        <c:scaling>
          <c:orientation val="minMax"/>
        </c:scaling>
        <c:delete val="0"/>
        <c:axPos val="l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3803680"/>
        <c:crosses val="autoZero"/>
        <c:auto val="1"/>
        <c:lblAlgn val="ctr"/>
        <c:lblOffset val="100"/>
        <c:noMultiLvlLbl val="0"/>
      </c:catAx>
      <c:valAx>
        <c:axId val="16338036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65489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629426352"/>
        <c:axId val="2017311328"/>
      </c:barChart>
      <c:catAx>
        <c:axId val="1629426352"/>
        <c:scaling>
          <c:orientation val="minMax"/>
        </c:scaling>
        <c:delete val="0"/>
        <c:axPos val="l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17311328"/>
        <c:crosses val="autoZero"/>
        <c:auto val="1"/>
        <c:lblAlgn val="ctr"/>
        <c:lblOffset val="100"/>
        <c:noMultiLvlLbl val="0"/>
      </c:catAx>
      <c:valAx>
        <c:axId val="2017311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9426352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Sheet1!$O$338:$O$344</c:f>
              <c:numCache>
                <c:formatCode>General</c:formatCode>
                <c:ptCount val="7"/>
                <c:pt idx="0">
                  <c:v>30</c:v>
                </c:pt>
                <c:pt idx="1">
                  <c:v>40</c:v>
                </c:pt>
                <c:pt idx="2">
                  <c:v>20</c:v>
                </c:pt>
                <c:pt idx="3">
                  <c:v>10</c:v>
                </c:pt>
                <c:pt idx="4">
                  <c:v>45</c:v>
                </c:pt>
                <c:pt idx="5">
                  <c:v>25</c:v>
                </c:pt>
                <c:pt idx="6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F9A-4C7B-986D-20CA464C24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12374256"/>
        <c:axId val="2020559696"/>
      </c:barChart>
      <c:catAx>
        <c:axId val="201237425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0559696"/>
        <c:crosses val="autoZero"/>
        <c:auto val="1"/>
        <c:lblAlgn val="ctr"/>
        <c:lblOffset val="100"/>
        <c:noMultiLvlLbl val="0"/>
      </c:catAx>
      <c:valAx>
        <c:axId val="2020559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12374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7136482939632549E-2"/>
          <c:y val="0.17171296296296298"/>
          <c:w val="0.90286351706036749"/>
          <c:h val="0.7208876494604841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Sheet1!$O$337</c:f>
              <c:strCache>
                <c:ptCount val="1"/>
                <c:pt idx="0">
                  <c:v>Frequency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Sheet1!$N$338:$N$344</c:f>
              <c:strCache>
                <c:ptCount val="7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D</c:v>
                </c:pt>
                <c:pt idx="4">
                  <c:v>E</c:v>
                </c:pt>
                <c:pt idx="5">
                  <c:v>F</c:v>
                </c:pt>
                <c:pt idx="6">
                  <c:v>G</c:v>
                </c:pt>
              </c:strCache>
            </c:strRef>
          </c:cat>
          <c:val>
            <c:numRef>
              <c:f>Sheet1!$O$338:$O$344</c:f>
              <c:numCache>
                <c:formatCode>General</c:formatCode>
                <c:ptCount val="7"/>
                <c:pt idx="0">
                  <c:v>30</c:v>
                </c:pt>
                <c:pt idx="1">
                  <c:v>40</c:v>
                </c:pt>
                <c:pt idx="2">
                  <c:v>20</c:v>
                </c:pt>
                <c:pt idx="3">
                  <c:v>10</c:v>
                </c:pt>
                <c:pt idx="4">
                  <c:v>45</c:v>
                </c:pt>
                <c:pt idx="5">
                  <c:v>25</c:v>
                </c:pt>
                <c:pt idx="6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AC7-425D-97DD-99611408DC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531536"/>
        <c:axId val="138660160"/>
      </c:barChart>
      <c:catAx>
        <c:axId val="965315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660160"/>
        <c:crosses val="autoZero"/>
        <c:auto val="1"/>
        <c:lblAlgn val="ctr"/>
        <c:lblOffset val="100"/>
        <c:noMultiLvlLbl val="0"/>
      </c:catAx>
      <c:valAx>
        <c:axId val="13866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5315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6.3803149606299209E-2"/>
          <c:y val="0.16708333333333336"/>
          <c:w val="0.90286351706036749"/>
          <c:h val="0.614984324876057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Sheet1!$R$403</c:f>
              <c:strCache>
                <c:ptCount val="1"/>
                <c:pt idx="0">
                  <c:v>Bins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Sheet1!$R$404:$R$406</c:f>
              <c:numCache>
                <c:formatCode>General</c:formatCode>
                <c:ptCount val="3"/>
                <c:pt idx="0">
                  <c:v>2</c:v>
                </c:pt>
                <c:pt idx="1">
                  <c:v>4</c:v>
                </c:pt>
                <c:pt idx="2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EC-4732-8382-6315540DDEDB}"/>
            </c:ext>
          </c:extLst>
        </c:ser>
        <c:ser>
          <c:idx val="1"/>
          <c:order val="1"/>
          <c:tx>
            <c:strRef>
              <c:f>Sheet1!$S$403</c:f>
              <c:strCache>
                <c:ptCount val="1"/>
                <c:pt idx="0">
                  <c:v>Frequency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Sheet1!$S$404:$S$406</c:f>
              <c:numCache>
                <c:formatCode>General</c:formatCode>
                <c:ptCount val="3"/>
                <c:pt idx="0">
                  <c:v>8</c:v>
                </c:pt>
                <c:pt idx="1">
                  <c:v>69</c:v>
                </c:pt>
                <c:pt idx="2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1EC-4732-8382-6315540DDE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518096"/>
        <c:axId val="1722247840"/>
      </c:barChart>
      <c:catAx>
        <c:axId val="965180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2247840"/>
        <c:crosses val="autoZero"/>
        <c:auto val="1"/>
        <c:lblAlgn val="ctr"/>
        <c:lblOffset val="100"/>
        <c:noMultiLvlLbl val="0"/>
      </c:catAx>
      <c:valAx>
        <c:axId val="1722247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518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Sheet1!$T$453</c:f>
              <c:strCache>
                <c:ptCount val="1"/>
                <c:pt idx="0">
                  <c:v>bins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val>
            <c:numRef>
              <c:f>Sheet1!$T$454:$T$456</c:f>
              <c:numCache>
                <c:formatCode>General</c:formatCode>
                <c:ptCount val="3"/>
                <c:pt idx="0">
                  <c:v>30</c:v>
                </c:pt>
                <c:pt idx="1">
                  <c:v>40</c:v>
                </c:pt>
                <c:pt idx="2">
                  <c:v>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58-4951-87EF-CE312D3C3C39}"/>
            </c:ext>
          </c:extLst>
        </c:ser>
        <c:ser>
          <c:idx val="1"/>
          <c:order val="1"/>
          <c:tx>
            <c:strRef>
              <c:f>Sheet1!$U$453</c:f>
              <c:strCache>
                <c:ptCount val="1"/>
                <c:pt idx="0">
                  <c:v>Frequency Distribution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val>
            <c:numRef>
              <c:f>Sheet1!$U$454:$U$456</c:f>
              <c:numCache>
                <c:formatCode>General</c:formatCode>
                <c:ptCount val="3"/>
                <c:pt idx="0">
                  <c:v>10</c:v>
                </c:pt>
                <c:pt idx="1">
                  <c:v>28</c:v>
                </c:pt>
                <c:pt idx="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C58-4951-87EF-CE312D3C3C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6513296"/>
        <c:axId val="233438192"/>
        <c:axId val="0"/>
      </c:bar3DChart>
      <c:catAx>
        <c:axId val="965132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38192"/>
        <c:crosses val="autoZero"/>
        <c:auto val="1"/>
        <c:lblAlgn val="ctr"/>
        <c:lblOffset val="100"/>
        <c:noMultiLvlLbl val="0"/>
      </c:catAx>
      <c:valAx>
        <c:axId val="233438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5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Sheet1!$R$542</c:f>
              <c:strCache>
                <c:ptCount val="1"/>
                <c:pt idx="0">
                  <c:v>Bins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val>
            <c:numRef>
              <c:f>Sheet1!$R$543:$R$547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805-4CDE-8D30-DC7D78F5D71D}"/>
            </c:ext>
          </c:extLst>
        </c:ser>
        <c:ser>
          <c:idx val="1"/>
          <c:order val="1"/>
          <c:tx>
            <c:strRef>
              <c:f>Sheet1!$S$542</c:f>
              <c:strCache>
                <c:ptCount val="1"/>
                <c:pt idx="0">
                  <c:v>Frequency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val>
            <c:numRef>
              <c:f>Sheet1!$S$543:$S$547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3</c:v>
                </c:pt>
                <c:pt idx="3">
                  <c:v>16</c:v>
                </c:pt>
                <c:pt idx="4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805-4CDE-8D30-DC7D78F5D7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6394336"/>
        <c:axId val="1724428448"/>
        <c:axId val="0"/>
      </c:bar3DChart>
      <c:catAx>
        <c:axId val="9639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4428448"/>
        <c:crosses val="autoZero"/>
        <c:auto val="1"/>
        <c:lblAlgn val="ctr"/>
        <c:lblOffset val="100"/>
        <c:noMultiLvlLbl val="0"/>
      </c:catAx>
      <c:valAx>
        <c:axId val="1724428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3943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val">
        <cx:f>_xlchart.v1.8</cx:f>
      </cx:numDim>
    </cx:data>
  </cx:chartData>
  <cx:chart>
    <cx:title pos="t" align="ctr" overlay="0"/>
    <cx:plotArea>
      <cx:plotAreaRegion>
        <cx:series layoutId="clusteredColumn" uniqueId="{ADC05255-2CF9-479E-B40F-1A38ABF6B0AF}">
          <cx:tx>
            <cx:txData>
              <cx:f>_xlchart.v1.7</cx:f>
              <cx:v>Frequency</cx:v>
            </cx:txData>
          </cx:tx>
          <cx:dataId val="0"/>
          <cx:layoutPr>
            <cx:aggregation/>
          </cx:layoutPr>
          <cx:axisId val="1"/>
        </cx:series>
        <cx:series layoutId="paretoLine" ownerIdx="0" uniqueId="{D28016DB-441D-4349-A0FC-DE169001594D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/>
    <cx:plotArea>
      <cx:plotAreaRegion>
        <cx:series layoutId="clusteredColumn" uniqueId="{7A9F9962-681A-480E-8E64-9BB0E1A1C869}">
          <cx:tx>
            <cx:txData>
              <cx:f>_xlchart.v1.1</cx:f>
              <cx:v>Frequency</cx:v>
            </cx:txData>
          </cx:tx>
          <cx:dataId val="0"/>
          <cx:layoutPr>
            <cx:aggregation/>
          </cx:layoutPr>
          <cx:axisId val="1"/>
        </cx:series>
        <cx:series layoutId="paretoLine" ownerIdx="0" uniqueId="{8C582C1E-92B2-4EFD-97F4-0C7F225EB182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_xlchart.v1.4</cx:f>
      </cx:numDim>
    </cx:data>
    <cx:data id="1">
      <cx:strDim type="cat">
        <cx:f>_xlchart.v1.3</cx:f>
      </cx:strDim>
      <cx:numDim type="val">
        <cx:f>_xlchart.v1.5</cx:f>
      </cx:numDim>
    </cx:data>
  </cx:chartData>
  <cx:chart>
    <cx:title pos="t" align="ctr" overlay="0"/>
    <cx:plotArea>
      <cx:plotAreaRegion>
        <cx:series layoutId="clusteredColumn" uniqueId="{93C267B8-CBDA-444D-9864-8C1915744515}" formatIdx="0">
          <cx:dataId val="0"/>
          <cx:layoutPr>
            <cx:aggregation/>
          </cx:layoutPr>
          <cx:axisId val="1"/>
        </cx:series>
        <cx:series layoutId="paretoLine" ownerIdx="0" uniqueId="{971182F1-06B8-4A85-A324-EB32A43D6781}" formatIdx="1">
          <cx:axisId val="2"/>
        </cx:series>
        <cx:series layoutId="clusteredColumn" hidden="1" uniqueId="{61393B55-3BED-4303-B25F-6F6A9B9922FC}" formatIdx="2">
          <cx:dataId val="1"/>
          <cx:layoutPr>
            <cx:aggregation/>
          </cx:layoutPr>
          <cx:axisId val="1"/>
        </cx:series>
        <cx:series layoutId="paretoLine" ownerIdx="2" uniqueId="{136B916A-B41F-4127-A345-A3FB22E1D51E}" formatIdx="3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3.png"/><Relationship Id="rId21" Type="http://schemas.openxmlformats.org/officeDocument/2006/relationships/image" Target="../media/image18.png"/><Relationship Id="rId42" Type="http://schemas.openxmlformats.org/officeDocument/2006/relationships/image" Target="../media/image39.png"/><Relationship Id="rId47" Type="http://schemas.openxmlformats.org/officeDocument/2006/relationships/image" Target="../media/image44.png"/><Relationship Id="rId63" Type="http://schemas.openxmlformats.org/officeDocument/2006/relationships/image" Target="../media/image60.png"/><Relationship Id="rId68" Type="http://schemas.microsoft.com/office/2014/relationships/chartEx" Target="../charts/chartEx2.xml"/><Relationship Id="rId7" Type="http://schemas.openxmlformats.org/officeDocument/2006/relationships/image" Target="../media/image4.png"/><Relationship Id="rId71" Type="http://schemas.openxmlformats.org/officeDocument/2006/relationships/chart" Target="../charts/chart7.xml"/><Relationship Id="rId2" Type="http://schemas.openxmlformats.org/officeDocument/2006/relationships/image" Target="../media/image2.png"/><Relationship Id="rId16" Type="http://schemas.openxmlformats.org/officeDocument/2006/relationships/image" Target="../media/image13.png"/><Relationship Id="rId29" Type="http://schemas.openxmlformats.org/officeDocument/2006/relationships/image" Target="../media/image26.png"/><Relationship Id="rId11" Type="http://schemas.openxmlformats.org/officeDocument/2006/relationships/image" Target="../media/image8.png"/><Relationship Id="rId24" Type="http://schemas.openxmlformats.org/officeDocument/2006/relationships/image" Target="../media/image21.png"/><Relationship Id="rId32" Type="http://schemas.openxmlformats.org/officeDocument/2006/relationships/image" Target="../media/image29.png"/><Relationship Id="rId37" Type="http://schemas.openxmlformats.org/officeDocument/2006/relationships/image" Target="../media/image34.png"/><Relationship Id="rId40" Type="http://schemas.openxmlformats.org/officeDocument/2006/relationships/image" Target="../media/image37.png"/><Relationship Id="rId45" Type="http://schemas.openxmlformats.org/officeDocument/2006/relationships/image" Target="../media/image42.png"/><Relationship Id="rId53" Type="http://schemas.openxmlformats.org/officeDocument/2006/relationships/image" Target="../media/image50.png"/><Relationship Id="rId58" Type="http://schemas.openxmlformats.org/officeDocument/2006/relationships/image" Target="../media/image55.png"/><Relationship Id="rId66" Type="http://schemas.microsoft.com/office/2014/relationships/chartEx" Target="../charts/chartEx1.xml"/><Relationship Id="rId5" Type="http://schemas.openxmlformats.org/officeDocument/2006/relationships/chart" Target="../charts/chart2.xml"/><Relationship Id="rId61" Type="http://schemas.openxmlformats.org/officeDocument/2006/relationships/image" Target="../media/image58.png"/><Relationship Id="rId19" Type="http://schemas.openxmlformats.org/officeDocument/2006/relationships/image" Target="../media/image16.png"/><Relationship Id="rId14" Type="http://schemas.openxmlformats.org/officeDocument/2006/relationships/image" Target="../media/image11.png"/><Relationship Id="rId22" Type="http://schemas.openxmlformats.org/officeDocument/2006/relationships/image" Target="../media/image19.png"/><Relationship Id="rId27" Type="http://schemas.openxmlformats.org/officeDocument/2006/relationships/image" Target="../media/image24.png"/><Relationship Id="rId30" Type="http://schemas.openxmlformats.org/officeDocument/2006/relationships/image" Target="../media/image27.png"/><Relationship Id="rId35" Type="http://schemas.openxmlformats.org/officeDocument/2006/relationships/image" Target="../media/image32.png"/><Relationship Id="rId43" Type="http://schemas.openxmlformats.org/officeDocument/2006/relationships/image" Target="../media/image40.png"/><Relationship Id="rId48" Type="http://schemas.openxmlformats.org/officeDocument/2006/relationships/image" Target="../media/image45.png"/><Relationship Id="rId56" Type="http://schemas.openxmlformats.org/officeDocument/2006/relationships/image" Target="../media/image53.png"/><Relationship Id="rId64" Type="http://schemas.openxmlformats.org/officeDocument/2006/relationships/image" Target="../media/image61.png"/><Relationship Id="rId69" Type="http://schemas.microsoft.com/office/2014/relationships/chartEx" Target="../charts/chartEx3.xml"/><Relationship Id="rId8" Type="http://schemas.openxmlformats.org/officeDocument/2006/relationships/image" Target="../media/image5.png"/><Relationship Id="rId51" Type="http://schemas.openxmlformats.org/officeDocument/2006/relationships/image" Target="../media/image48.png"/><Relationship Id="rId3" Type="http://schemas.openxmlformats.org/officeDocument/2006/relationships/image" Target="../media/image3.png"/><Relationship Id="rId12" Type="http://schemas.openxmlformats.org/officeDocument/2006/relationships/image" Target="../media/image9.png"/><Relationship Id="rId17" Type="http://schemas.openxmlformats.org/officeDocument/2006/relationships/image" Target="../media/image14.png"/><Relationship Id="rId25" Type="http://schemas.openxmlformats.org/officeDocument/2006/relationships/image" Target="../media/image22.png"/><Relationship Id="rId33" Type="http://schemas.openxmlformats.org/officeDocument/2006/relationships/image" Target="../media/image30.png"/><Relationship Id="rId38" Type="http://schemas.openxmlformats.org/officeDocument/2006/relationships/image" Target="../media/image35.png"/><Relationship Id="rId46" Type="http://schemas.openxmlformats.org/officeDocument/2006/relationships/image" Target="../media/image43.png"/><Relationship Id="rId59" Type="http://schemas.openxmlformats.org/officeDocument/2006/relationships/image" Target="../media/image56.png"/><Relationship Id="rId67" Type="http://schemas.openxmlformats.org/officeDocument/2006/relationships/chart" Target="../charts/chart5.xml"/><Relationship Id="rId20" Type="http://schemas.openxmlformats.org/officeDocument/2006/relationships/image" Target="../media/image17.png"/><Relationship Id="rId41" Type="http://schemas.openxmlformats.org/officeDocument/2006/relationships/image" Target="../media/image38.png"/><Relationship Id="rId54" Type="http://schemas.openxmlformats.org/officeDocument/2006/relationships/image" Target="../media/image51.png"/><Relationship Id="rId62" Type="http://schemas.openxmlformats.org/officeDocument/2006/relationships/image" Target="../media/image59.png"/><Relationship Id="rId70" Type="http://schemas.openxmlformats.org/officeDocument/2006/relationships/chart" Target="../charts/chart6.xml"/><Relationship Id="rId1" Type="http://schemas.openxmlformats.org/officeDocument/2006/relationships/image" Target="../media/image1.png"/><Relationship Id="rId6" Type="http://schemas.openxmlformats.org/officeDocument/2006/relationships/chart" Target="../charts/chart3.xml"/><Relationship Id="rId15" Type="http://schemas.openxmlformats.org/officeDocument/2006/relationships/image" Target="../media/image12.png"/><Relationship Id="rId23" Type="http://schemas.openxmlformats.org/officeDocument/2006/relationships/image" Target="../media/image20.png"/><Relationship Id="rId28" Type="http://schemas.openxmlformats.org/officeDocument/2006/relationships/image" Target="../media/image25.png"/><Relationship Id="rId36" Type="http://schemas.openxmlformats.org/officeDocument/2006/relationships/image" Target="../media/image33.png"/><Relationship Id="rId49" Type="http://schemas.openxmlformats.org/officeDocument/2006/relationships/image" Target="../media/image46.png"/><Relationship Id="rId57" Type="http://schemas.openxmlformats.org/officeDocument/2006/relationships/image" Target="../media/image54.png"/><Relationship Id="rId10" Type="http://schemas.openxmlformats.org/officeDocument/2006/relationships/image" Target="../media/image7.png"/><Relationship Id="rId31" Type="http://schemas.openxmlformats.org/officeDocument/2006/relationships/image" Target="../media/image28.png"/><Relationship Id="rId44" Type="http://schemas.openxmlformats.org/officeDocument/2006/relationships/image" Target="../media/image41.png"/><Relationship Id="rId52" Type="http://schemas.openxmlformats.org/officeDocument/2006/relationships/image" Target="../media/image49.png"/><Relationship Id="rId60" Type="http://schemas.openxmlformats.org/officeDocument/2006/relationships/image" Target="../media/image57.png"/><Relationship Id="rId65" Type="http://schemas.openxmlformats.org/officeDocument/2006/relationships/chart" Target="../charts/chart4.xml"/><Relationship Id="rId4" Type="http://schemas.openxmlformats.org/officeDocument/2006/relationships/chart" Target="../charts/chart1.xml"/><Relationship Id="rId9" Type="http://schemas.openxmlformats.org/officeDocument/2006/relationships/image" Target="../media/image6.png"/><Relationship Id="rId13" Type="http://schemas.openxmlformats.org/officeDocument/2006/relationships/image" Target="../media/image10.png"/><Relationship Id="rId18" Type="http://schemas.openxmlformats.org/officeDocument/2006/relationships/image" Target="../media/image15.png"/><Relationship Id="rId39" Type="http://schemas.openxmlformats.org/officeDocument/2006/relationships/image" Target="../media/image36.png"/><Relationship Id="rId34" Type="http://schemas.openxmlformats.org/officeDocument/2006/relationships/image" Target="../media/image31.png"/><Relationship Id="rId50" Type="http://schemas.openxmlformats.org/officeDocument/2006/relationships/image" Target="../media/image47.png"/><Relationship Id="rId55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274</xdr:row>
      <xdr:rowOff>0</xdr:rowOff>
    </xdr:from>
    <xdr:to>
      <xdr:col>11</xdr:col>
      <xdr:colOff>403840</xdr:colOff>
      <xdr:row>292</xdr:row>
      <xdr:rowOff>7906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521F63B-6339-D895-2D5B-785C5C7B8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217920"/>
          <a:ext cx="6195597" cy="329974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304</xdr:row>
      <xdr:rowOff>0</xdr:rowOff>
    </xdr:from>
    <xdr:to>
      <xdr:col>11</xdr:col>
      <xdr:colOff>365737</xdr:colOff>
      <xdr:row>327</xdr:row>
      <xdr:rowOff>114674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0ADA85-C1FD-A1E2-729D-6473C223C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11704320"/>
          <a:ext cx="6157494" cy="43209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335</xdr:row>
      <xdr:rowOff>0</xdr:rowOff>
    </xdr:from>
    <xdr:to>
      <xdr:col>10</xdr:col>
      <xdr:colOff>912391</xdr:colOff>
      <xdr:row>350</xdr:row>
      <xdr:rowOff>53582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398211-1557-8A60-D200-A3475381C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17373600"/>
          <a:ext cx="5791702" cy="2796782"/>
        </a:xfrm>
        <a:prstGeom prst="rect">
          <a:avLst/>
        </a:prstGeom>
      </xdr:spPr>
    </xdr:pic>
    <xdr:clientData/>
  </xdr:twoCellAnchor>
  <xdr:twoCellAnchor>
    <xdr:from>
      <xdr:col>15</xdr:col>
      <xdr:colOff>297181</xdr:colOff>
      <xdr:row>347</xdr:row>
      <xdr:rowOff>125731</xdr:rowOff>
    </xdr:from>
    <xdr:to>
      <xdr:col>15</xdr:col>
      <xdr:colOff>342900</xdr:colOff>
      <xdr:row>347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3D52DA2-C8C3-7304-A50A-6BFEDB6FAB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533400</xdr:colOff>
      <xdr:row>364</xdr:row>
      <xdr:rowOff>91440</xdr:rowOff>
    </xdr:from>
    <xdr:to>
      <xdr:col>8</xdr:col>
      <xdr:colOff>579119</xdr:colOff>
      <xdr:row>365</xdr:row>
      <xdr:rowOff>41910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3833348C-D716-6F43-0995-52F17F338D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533400</xdr:colOff>
      <xdr:row>364</xdr:row>
      <xdr:rowOff>180411</xdr:rowOff>
    </xdr:from>
    <xdr:to>
      <xdr:col>8</xdr:col>
      <xdr:colOff>579119</xdr:colOff>
      <xdr:row>365</xdr:row>
      <xdr:rowOff>41910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ED027C4-70B2-4E46-91FC-121744A968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2</xdr:col>
      <xdr:colOff>0</xdr:colOff>
      <xdr:row>389</xdr:row>
      <xdr:rowOff>0</xdr:rowOff>
    </xdr:from>
    <xdr:to>
      <xdr:col>11</xdr:col>
      <xdr:colOff>280234</xdr:colOff>
      <xdr:row>421</xdr:row>
      <xdr:rowOff>152920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2F29809-366A-175F-4BE9-052D0987E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22860000"/>
          <a:ext cx="6073666" cy="60050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450</xdr:row>
      <xdr:rowOff>0</xdr:rowOff>
    </xdr:from>
    <xdr:to>
      <xdr:col>11</xdr:col>
      <xdr:colOff>280234</xdr:colOff>
      <xdr:row>472</xdr:row>
      <xdr:rowOff>30831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32BF88-8EA7-A055-0B19-17F0E7C2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31638240"/>
          <a:ext cx="6073666" cy="40541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507</xdr:row>
      <xdr:rowOff>0</xdr:rowOff>
    </xdr:from>
    <xdr:to>
      <xdr:col>11</xdr:col>
      <xdr:colOff>112580</xdr:colOff>
      <xdr:row>529</xdr:row>
      <xdr:rowOff>91797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609C65D-7A8C-2253-A32F-311DD59A9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37307520"/>
          <a:ext cx="5906012" cy="41151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537</xdr:row>
      <xdr:rowOff>0</xdr:rowOff>
    </xdr:from>
    <xdr:to>
      <xdr:col>11</xdr:col>
      <xdr:colOff>359050</xdr:colOff>
      <xdr:row>566</xdr:row>
      <xdr:rowOff>459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615837D-8CE2-900D-56DE-8358B2582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2793920"/>
          <a:ext cx="6309907" cy="53039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583</xdr:row>
      <xdr:rowOff>0</xdr:rowOff>
    </xdr:from>
    <xdr:to>
      <xdr:col>10</xdr:col>
      <xdr:colOff>753291</xdr:colOff>
      <xdr:row>600</xdr:row>
      <xdr:rowOff>30752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E926F85-EFC2-8B90-DED7-E391EC0CC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9926240"/>
          <a:ext cx="5791702" cy="31397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0</xdr:rowOff>
    </xdr:from>
    <xdr:to>
      <xdr:col>10</xdr:col>
      <xdr:colOff>161392</xdr:colOff>
      <xdr:row>618</xdr:row>
      <xdr:rowOff>61059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2EB668-EE0D-3151-93F1-517F70DA8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55229760"/>
          <a:ext cx="5197290" cy="11583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619</xdr:row>
      <xdr:rowOff>0</xdr:rowOff>
    </xdr:from>
    <xdr:to>
      <xdr:col>10</xdr:col>
      <xdr:colOff>722808</xdr:colOff>
      <xdr:row>639</xdr:row>
      <xdr:rowOff>317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5688E4-64CD-1A95-E810-7B071DA29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6509920"/>
          <a:ext cx="5761219" cy="36579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0</xdr:rowOff>
    </xdr:from>
    <xdr:to>
      <xdr:col>10</xdr:col>
      <xdr:colOff>428115</xdr:colOff>
      <xdr:row>670</xdr:row>
      <xdr:rowOff>175608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00CC79A-DF1A-A0DE-CEFF-54AD93B7F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61996320"/>
          <a:ext cx="5464013" cy="40160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671</xdr:row>
      <xdr:rowOff>0</xdr:rowOff>
    </xdr:from>
    <xdr:to>
      <xdr:col>10</xdr:col>
      <xdr:colOff>298564</xdr:colOff>
      <xdr:row>673</xdr:row>
      <xdr:rowOff>129583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0757E19-FC27-500B-8EF0-E4570D39C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66019680"/>
          <a:ext cx="5334462" cy="4953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686</xdr:row>
      <xdr:rowOff>0</xdr:rowOff>
    </xdr:from>
    <xdr:to>
      <xdr:col>10</xdr:col>
      <xdr:colOff>882842</xdr:colOff>
      <xdr:row>710</xdr:row>
      <xdr:rowOff>8001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1027B5D-879E-91CD-1EE7-E8C8D1A00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8762880"/>
          <a:ext cx="5921253" cy="43971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721</xdr:row>
      <xdr:rowOff>0</xdr:rowOff>
    </xdr:from>
    <xdr:to>
      <xdr:col>10</xdr:col>
      <xdr:colOff>435736</xdr:colOff>
      <xdr:row>726</xdr:row>
      <xdr:rowOff>129631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56E5449-F9B5-BF3B-09F7-296A82E07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75163680"/>
          <a:ext cx="5471634" cy="10440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727</xdr:row>
      <xdr:rowOff>0</xdr:rowOff>
    </xdr:from>
    <xdr:to>
      <xdr:col>10</xdr:col>
      <xdr:colOff>582203</xdr:colOff>
      <xdr:row>746</xdr:row>
      <xdr:rowOff>152714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B7FB047-EF2B-575C-5E03-3F43F48DC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76260960"/>
          <a:ext cx="5616427" cy="36274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757</xdr:row>
      <xdr:rowOff>0</xdr:rowOff>
    </xdr:from>
    <xdr:to>
      <xdr:col>10</xdr:col>
      <xdr:colOff>905873</xdr:colOff>
      <xdr:row>775</xdr:row>
      <xdr:rowOff>52376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3FCC74E-EB44-B9C8-6966-08CDF05F5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11275" y="82346242"/>
          <a:ext cx="5959356" cy="33683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775</xdr:row>
      <xdr:rowOff>0</xdr:rowOff>
    </xdr:from>
    <xdr:to>
      <xdr:col>10</xdr:col>
      <xdr:colOff>738219</xdr:colOff>
      <xdr:row>782</xdr:row>
      <xdr:rowOff>127905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80C9774-2ECB-8FDB-938A-0DAFE2398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1275" y="85662198"/>
          <a:ext cx="5791702" cy="14174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792</xdr:row>
      <xdr:rowOff>0</xdr:rowOff>
    </xdr:from>
    <xdr:to>
      <xdr:col>11</xdr:col>
      <xdr:colOff>606344</xdr:colOff>
      <xdr:row>818</xdr:row>
      <xdr:rowOff>140853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17EF0B5-4385-FA1B-C2DA-5A7CA3E75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1275" y="88793934"/>
          <a:ext cx="6561389" cy="49305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834</xdr:row>
      <xdr:rowOff>0</xdr:rowOff>
    </xdr:from>
    <xdr:to>
      <xdr:col>11</xdr:col>
      <xdr:colOff>220372</xdr:colOff>
      <xdr:row>859</xdr:row>
      <xdr:rowOff>134557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28D5184-C5E1-7D51-3916-91736E865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11275" y="96531165"/>
          <a:ext cx="6187976" cy="47400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871</xdr:row>
      <xdr:rowOff>0</xdr:rowOff>
    </xdr:from>
    <xdr:to>
      <xdr:col>10</xdr:col>
      <xdr:colOff>490924</xdr:colOff>
      <xdr:row>881</xdr:row>
      <xdr:rowOff>78209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C15C615-23EB-FEA9-4EF8-42DD723B3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11275" y="103347297"/>
          <a:ext cx="5540220" cy="19204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882</xdr:row>
      <xdr:rowOff>0</xdr:rowOff>
    </xdr:from>
    <xdr:to>
      <xdr:col>10</xdr:col>
      <xdr:colOff>738219</xdr:colOff>
      <xdr:row>899</xdr:row>
      <xdr:rowOff>129907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2EC1309-CAEF-63B9-2FAF-6ED2CEF6B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1275" y="105373714"/>
          <a:ext cx="5791702" cy="32616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913</xdr:row>
      <xdr:rowOff>0</xdr:rowOff>
    </xdr:from>
    <xdr:to>
      <xdr:col>11</xdr:col>
      <xdr:colOff>182269</xdr:colOff>
      <xdr:row>936</xdr:row>
      <xdr:rowOff>45756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F0FD951-DD84-D377-68BA-FFE276EC9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1275" y="111084527"/>
          <a:ext cx="6149873" cy="42828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937</xdr:row>
      <xdr:rowOff>0</xdr:rowOff>
    </xdr:from>
    <xdr:to>
      <xdr:col>10</xdr:col>
      <xdr:colOff>783943</xdr:colOff>
      <xdr:row>940</xdr:row>
      <xdr:rowOff>156062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C916581-D343-FC6A-4B5D-784DAF77D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1275" y="115505802"/>
          <a:ext cx="5837426" cy="7087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953</xdr:row>
      <xdr:rowOff>0</xdr:rowOff>
    </xdr:from>
    <xdr:to>
      <xdr:col>10</xdr:col>
      <xdr:colOff>905873</xdr:colOff>
      <xdr:row>968</xdr:row>
      <xdr:rowOff>147796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CFB0BBD-3AA7-F4FC-99FB-E48ABAD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11275" y="118453319"/>
          <a:ext cx="5959356" cy="29110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979</xdr:row>
      <xdr:rowOff>0</xdr:rowOff>
    </xdr:from>
    <xdr:to>
      <xdr:col>10</xdr:col>
      <xdr:colOff>722978</xdr:colOff>
      <xdr:row>988</xdr:row>
      <xdr:rowOff>33809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0A7C330-4CB5-7542-41AB-CC2907DD8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275" y="123243033"/>
          <a:ext cx="5776461" cy="16917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989</xdr:row>
      <xdr:rowOff>0</xdr:rowOff>
    </xdr:from>
    <xdr:to>
      <xdr:col>10</xdr:col>
      <xdr:colOff>536648</xdr:colOff>
      <xdr:row>993</xdr:row>
      <xdr:rowOff>101394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B5FBD02-CA0C-ED3D-BDFF-BE4CDE6A5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1275" y="125085231"/>
          <a:ext cx="5585944" cy="8382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1011</xdr:row>
      <xdr:rowOff>0</xdr:rowOff>
    </xdr:from>
    <xdr:to>
      <xdr:col>10</xdr:col>
      <xdr:colOff>738219</xdr:colOff>
      <xdr:row>1028</xdr:row>
      <xdr:rowOff>7976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94EB4A2-117C-DA10-B2D5-045914A7B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11275" y="129138066"/>
          <a:ext cx="5791702" cy="31397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1051</xdr:row>
      <xdr:rowOff>0</xdr:rowOff>
    </xdr:from>
    <xdr:to>
      <xdr:col>10</xdr:col>
      <xdr:colOff>662012</xdr:colOff>
      <xdr:row>1057</xdr:row>
      <xdr:rowOff>45401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46ED95-4D31-2A62-223A-E5DCCDDDA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11275" y="136506857"/>
          <a:ext cx="5715495" cy="1150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1061</xdr:row>
      <xdr:rowOff>0</xdr:rowOff>
    </xdr:from>
    <xdr:to>
      <xdr:col>10</xdr:col>
      <xdr:colOff>529027</xdr:colOff>
      <xdr:row>1064</xdr:row>
      <xdr:rowOff>156062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0C20C30-2013-392D-A373-20954169F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1275" y="138349055"/>
          <a:ext cx="5578323" cy="708721"/>
        </a:xfrm>
        <a:prstGeom prst="rect">
          <a:avLst/>
        </a:prstGeom>
      </xdr:spPr>
    </xdr:pic>
    <xdr:clientData/>
  </xdr:twoCellAnchor>
  <xdr:twoCellAnchor editAs="oneCell">
    <xdr:from>
      <xdr:col>0</xdr:col>
      <xdr:colOff>25122</xdr:colOff>
      <xdr:row>1069</xdr:row>
      <xdr:rowOff>0</xdr:rowOff>
    </xdr:from>
    <xdr:to>
      <xdr:col>10</xdr:col>
      <xdr:colOff>560148</xdr:colOff>
      <xdr:row>1073</xdr:row>
      <xdr:rowOff>154738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1196564-587C-3C02-1F89-CAA4ECB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122" y="139822813"/>
          <a:ext cx="6195597" cy="8916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1077</xdr:row>
      <xdr:rowOff>0</xdr:rowOff>
    </xdr:from>
    <xdr:to>
      <xdr:col>10</xdr:col>
      <xdr:colOff>451199</xdr:colOff>
      <xdr:row>1080</xdr:row>
      <xdr:rowOff>148441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6ED617C-C0B4-9CDC-41CF-68DFAAE70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41296571"/>
          <a:ext cx="6111770" cy="701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1085</xdr:row>
      <xdr:rowOff>0</xdr:rowOff>
    </xdr:from>
    <xdr:to>
      <xdr:col>10</xdr:col>
      <xdr:colOff>451199</xdr:colOff>
      <xdr:row>1088</xdr:row>
      <xdr:rowOff>156062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C50DEC0-D18D-C900-A5DC-E279CAF5C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42770330"/>
          <a:ext cx="6111770" cy="708721"/>
        </a:xfrm>
        <a:prstGeom prst="rect">
          <a:avLst/>
        </a:prstGeom>
      </xdr:spPr>
    </xdr:pic>
    <xdr:clientData/>
  </xdr:twoCellAnchor>
  <xdr:twoCellAnchor editAs="oneCell">
    <xdr:from>
      <xdr:col>0</xdr:col>
      <xdr:colOff>125604</xdr:colOff>
      <xdr:row>1091</xdr:row>
      <xdr:rowOff>159100</xdr:rowOff>
    </xdr:from>
    <xdr:to>
      <xdr:col>10</xdr:col>
      <xdr:colOff>531079</xdr:colOff>
      <xdr:row>1099</xdr:row>
      <xdr:rowOff>178991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8A6F5A2-7EFE-A112-B16B-98DA32B0E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5604" y="144034748"/>
          <a:ext cx="6066046" cy="1493649"/>
        </a:xfrm>
        <a:prstGeom prst="rect">
          <a:avLst/>
        </a:prstGeom>
      </xdr:spPr>
    </xdr:pic>
    <xdr:clientData/>
  </xdr:twoCellAnchor>
  <xdr:twoCellAnchor editAs="oneCell">
    <xdr:from>
      <xdr:col>0</xdr:col>
      <xdr:colOff>159099</xdr:colOff>
      <xdr:row>1102</xdr:row>
      <xdr:rowOff>108857</xdr:rowOff>
    </xdr:from>
    <xdr:to>
      <xdr:col>10</xdr:col>
      <xdr:colOff>644214</xdr:colOff>
      <xdr:row>1105</xdr:row>
      <xdr:rowOff>181092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01E40A5-E09F-6D59-FFA7-5816F7688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9099" y="146010923"/>
          <a:ext cx="6149873" cy="624894"/>
        </a:xfrm>
        <a:prstGeom prst="rect">
          <a:avLst/>
        </a:prstGeom>
      </xdr:spPr>
    </xdr:pic>
    <xdr:clientData/>
  </xdr:twoCellAnchor>
  <xdr:twoCellAnchor editAs="oneCell">
    <xdr:from>
      <xdr:col>0</xdr:col>
      <xdr:colOff>50242</xdr:colOff>
      <xdr:row>1108</xdr:row>
      <xdr:rowOff>83736</xdr:rowOff>
    </xdr:from>
    <xdr:to>
      <xdr:col>10</xdr:col>
      <xdr:colOff>501441</xdr:colOff>
      <xdr:row>1112</xdr:row>
      <xdr:rowOff>93681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4472278-DD59-B148-A868-8ECDC61E0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0242" y="147091121"/>
          <a:ext cx="6111770" cy="746825"/>
        </a:xfrm>
        <a:prstGeom prst="rect">
          <a:avLst/>
        </a:prstGeom>
      </xdr:spPr>
    </xdr:pic>
    <xdr:clientData/>
  </xdr:twoCellAnchor>
  <xdr:twoCellAnchor editAs="oneCell">
    <xdr:from>
      <xdr:col>0</xdr:col>
      <xdr:colOff>83737</xdr:colOff>
      <xdr:row>1112</xdr:row>
      <xdr:rowOff>16747</xdr:rowOff>
    </xdr:from>
    <xdr:to>
      <xdr:col>10</xdr:col>
      <xdr:colOff>237730</xdr:colOff>
      <xdr:row>1114</xdr:row>
      <xdr:rowOff>151272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D3CB80DA-B625-8449-0544-AAFE3DA9E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3737" y="147761011"/>
          <a:ext cx="5814564" cy="502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1123</xdr:row>
      <xdr:rowOff>0</xdr:rowOff>
    </xdr:from>
    <xdr:to>
      <xdr:col>10</xdr:col>
      <xdr:colOff>443578</xdr:colOff>
      <xdr:row>1127</xdr:row>
      <xdr:rowOff>101394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E1A4559-BAA9-5155-C64D-E2F765970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149770681"/>
          <a:ext cx="6104149" cy="8382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1131</xdr:row>
      <xdr:rowOff>0</xdr:rowOff>
    </xdr:from>
    <xdr:to>
      <xdr:col>10</xdr:col>
      <xdr:colOff>550267</xdr:colOff>
      <xdr:row>1135</xdr:row>
      <xdr:rowOff>147117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F53729A-5339-B3D6-7FC2-8404C344F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151244440"/>
          <a:ext cx="6210838" cy="883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1140</xdr:row>
      <xdr:rowOff>0</xdr:rowOff>
    </xdr:from>
    <xdr:to>
      <xdr:col>10</xdr:col>
      <xdr:colOff>629907</xdr:colOff>
      <xdr:row>1153</xdr:row>
      <xdr:rowOff>20891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CBAB851-B7AC-88BC-00E9-584801C35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152902418"/>
          <a:ext cx="6294665" cy="2415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1157</xdr:row>
      <xdr:rowOff>0</xdr:rowOff>
    </xdr:from>
    <xdr:to>
      <xdr:col>10</xdr:col>
      <xdr:colOff>637528</xdr:colOff>
      <xdr:row>1167</xdr:row>
      <xdr:rowOff>2002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AFE2549-E640-6DEE-8269-0DC1BDD3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156034154"/>
          <a:ext cx="6302286" cy="1844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1172</xdr:row>
      <xdr:rowOff>0</xdr:rowOff>
    </xdr:from>
    <xdr:to>
      <xdr:col>10</xdr:col>
      <xdr:colOff>565509</xdr:colOff>
      <xdr:row>1181</xdr:row>
      <xdr:rowOff>71912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8BB730A-B8E0-1255-535F-3F3DFD491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58797451"/>
          <a:ext cx="6226080" cy="1729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1186</xdr:row>
      <xdr:rowOff>0</xdr:rowOff>
    </xdr:from>
    <xdr:to>
      <xdr:col>10</xdr:col>
      <xdr:colOff>527405</xdr:colOff>
      <xdr:row>1200</xdr:row>
      <xdr:rowOff>19568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FB1FF01-3C95-AA43-ABD0-0F6A19DC9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61376527"/>
          <a:ext cx="6187976" cy="2598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1206</xdr:row>
      <xdr:rowOff>0</xdr:rowOff>
    </xdr:from>
    <xdr:to>
      <xdr:col>10</xdr:col>
      <xdr:colOff>565509</xdr:colOff>
      <xdr:row>1217</xdr:row>
      <xdr:rowOff>145470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066C2A4-9098-97CA-E61D-118518D1D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165060923"/>
          <a:ext cx="6226080" cy="21718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1223</xdr:row>
      <xdr:rowOff>0</xdr:rowOff>
    </xdr:from>
    <xdr:to>
      <xdr:col>10</xdr:col>
      <xdr:colOff>698493</xdr:colOff>
      <xdr:row>1238</xdr:row>
      <xdr:rowOff>63968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0C9FE5D-C119-5B01-5D3F-FF379FABD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168192659"/>
          <a:ext cx="6363251" cy="2827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1245</xdr:row>
      <xdr:rowOff>0</xdr:rowOff>
    </xdr:from>
    <xdr:to>
      <xdr:col>10</xdr:col>
      <xdr:colOff>489302</xdr:colOff>
      <xdr:row>1258</xdr:row>
      <xdr:rowOff>13271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3A1A564-14D6-509E-DA4B-77591C2BB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172245495"/>
          <a:ext cx="6149873" cy="24081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1264</xdr:row>
      <xdr:rowOff>0</xdr:rowOff>
    </xdr:from>
    <xdr:to>
      <xdr:col>10</xdr:col>
      <xdr:colOff>751838</xdr:colOff>
      <xdr:row>1279</xdr:row>
      <xdr:rowOff>41106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B98291C-9BD9-5FC8-BD1F-EF7061401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175745670"/>
          <a:ext cx="6416596" cy="28044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1280</xdr:row>
      <xdr:rowOff>0</xdr:rowOff>
    </xdr:from>
    <xdr:to>
      <xdr:col>9</xdr:col>
      <xdr:colOff>437578</xdr:colOff>
      <xdr:row>1282</xdr:row>
      <xdr:rowOff>142145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60AFAF3-E457-FC32-9984-C251BF86E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178693187"/>
          <a:ext cx="5486875" cy="5105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1288</xdr:row>
      <xdr:rowOff>0</xdr:rowOff>
    </xdr:from>
    <xdr:to>
      <xdr:col>10</xdr:col>
      <xdr:colOff>603612</xdr:colOff>
      <xdr:row>1303</xdr:row>
      <xdr:rowOff>79209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A60A445F-0AA3-92D9-DD26-6ACC0E3C6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180166945"/>
          <a:ext cx="6264183" cy="28425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904251</xdr:colOff>
      <xdr:row>26</xdr:row>
      <xdr:rowOff>72267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76D7E224-6094-607D-9607-1B55D7955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6569009" cy="48619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10</xdr:col>
      <xdr:colOff>413095</xdr:colOff>
      <xdr:row>45</xdr:row>
      <xdr:rowOff>70266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F7FD9CF-D088-0F24-F98F-42FE0CDEE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5342374"/>
          <a:ext cx="6073666" cy="30177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10</xdr:col>
      <xdr:colOff>131131</xdr:colOff>
      <xdr:row>55</xdr:row>
      <xdr:rowOff>41429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F54BBF04-6A76-F719-9297-55DFFB147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8474110"/>
          <a:ext cx="5791702" cy="16994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10</xdr:col>
      <xdr:colOff>557888</xdr:colOff>
      <xdr:row>87</xdr:row>
      <xdr:rowOff>1033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7909CE51-B6F6-63A0-C15F-98CF0CE32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10868967"/>
          <a:ext cx="6218459" cy="51591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10</xdr:col>
      <xdr:colOff>904251</xdr:colOff>
      <xdr:row>121</xdr:row>
      <xdr:rowOff>71944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641C5B7-61D5-FEF0-DB89-FF01E009B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16395560"/>
          <a:ext cx="6569009" cy="59669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10</xdr:col>
      <xdr:colOff>70166</xdr:colOff>
      <xdr:row>133</xdr:row>
      <xdr:rowOff>82180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569CF993-F98C-2B45-266E-2B0C21B7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3211692"/>
          <a:ext cx="5730737" cy="13717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10</xdr:col>
      <xdr:colOff>146372</xdr:colOff>
      <xdr:row>148</xdr:row>
      <xdr:rowOff>164362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01FFF66-D2E5-8989-916B-1B04E472A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24685451"/>
          <a:ext cx="5806943" cy="27434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11</xdr:col>
      <xdr:colOff>142543</xdr:colOff>
      <xdr:row>177</xdr:row>
      <xdr:rowOff>119315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C43FB26-B744-FAC5-F3FF-BF5481054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28001407"/>
          <a:ext cx="6721422" cy="4724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10</xdr:col>
      <xdr:colOff>222579</xdr:colOff>
      <xdr:row>182</xdr:row>
      <xdr:rowOff>65938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98E140F-31A1-896A-1B6F-C7F2B3FDC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33159560"/>
          <a:ext cx="5883150" cy="4343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10</xdr:col>
      <xdr:colOff>54924</xdr:colOff>
      <xdr:row>197</xdr:row>
      <xdr:rowOff>19568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278D252-8DC8-30EE-210C-6B9301B78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33712220"/>
          <a:ext cx="5715495" cy="2598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0</xdr:rowOff>
    </xdr:from>
    <xdr:to>
      <xdr:col>10</xdr:col>
      <xdr:colOff>889010</xdr:colOff>
      <xdr:row>228</xdr:row>
      <xdr:rowOff>179279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43F7ADB-1612-D493-3C8D-28793821D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38317714"/>
          <a:ext cx="6553768" cy="3863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</xdr:row>
      <xdr:rowOff>0</xdr:rowOff>
    </xdr:from>
    <xdr:to>
      <xdr:col>10</xdr:col>
      <xdr:colOff>321647</xdr:colOff>
      <xdr:row>245</xdr:row>
      <xdr:rowOff>181249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B70F3478-C51D-9755-0A70-AB5D7D546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43844308"/>
          <a:ext cx="5982218" cy="14707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10</xdr:col>
      <xdr:colOff>245441</xdr:colOff>
      <xdr:row>270</xdr:row>
      <xdr:rowOff>158742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34301709-8A54-1D0C-7FFE-CDAA56C0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45318066"/>
          <a:ext cx="5906012" cy="4580017"/>
        </a:xfrm>
        <a:prstGeom prst="rect">
          <a:avLst/>
        </a:prstGeom>
      </xdr:spPr>
    </xdr:pic>
    <xdr:clientData/>
  </xdr:twoCellAnchor>
  <xdr:twoCellAnchor>
    <xdr:from>
      <xdr:col>13</xdr:col>
      <xdr:colOff>16747</xdr:colOff>
      <xdr:row>349</xdr:row>
      <xdr:rowOff>10048</xdr:rowOff>
    </xdr:from>
    <xdr:to>
      <xdr:col>20</xdr:col>
      <xdr:colOff>309824</xdr:colOff>
      <xdr:row>363</xdr:row>
      <xdr:rowOff>174171</xdr:rowOff>
    </xdr:to>
    <xdr:graphicFrame macro="">
      <xdr:nvGraphicFramePr>
        <xdr:cNvPr id="66" name="Chart 65">
          <a:extLst>
            <a:ext uri="{FF2B5EF4-FFF2-40B4-BE49-F238E27FC236}">
              <a16:creationId xmlns:a16="http://schemas.microsoft.com/office/drawing/2014/main" id="{BFAD2B2A-A1D3-010C-0B36-069829B413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5"/>
        </a:graphicData>
      </a:graphic>
    </xdr:graphicFrame>
    <xdr:clientData/>
  </xdr:twoCellAnchor>
  <xdr:twoCellAnchor>
    <xdr:from>
      <xdr:col>12</xdr:col>
      <xdr:colOff>602902</xdr:colOff>
      <xdr:row>371</xdr:row>
      <xdr:rowOff>26796</xdr:rowOff>
    </xdr:from>
    <xdr:to>
      <xdr:col>20</xdr:col>
      <xdr:colOff>284704</xdr:colOff>
      <xdr:row>386</xdr:row>
      <xdr:rowOff>6699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7" name="Chart 66">
              <a:extLst>
                <a:ext uri="{FF2B5EF4-FFF2-40B4-BE49-F238E27FC236}">
                  <a16:creationId xmlns:a16="http://schemas.microsoft.com/office/drawing/2014/main" id="{2B123A0C-6033-C22B-9C55-7572F762512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070502" y="68346446"/>
              <a:ext cx="4558602" cy="274215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14</xdr:col>
      <xdr:colOff>569406</xdr:colOff>
      <xdr:row>410</xdr:row>
      <xdr:rowOff>1675</xdr:rowOff>
    </xdr:from>
    <xdr:to>
      <xdr:col>22</xdr:col>
      <xdr:colOff>251208</xdr:colOff>
      <xdr:row>424</xdr:row>
      <xdr:rowOff>165798</xdr:rowOff>
    </xdr:to>
    <xdr:graphicFrame macro="">
      <xdr:nvGraphicFramePr>
        <xdr:cNvPr id="70" name="Chart 69">
          <a:extLst>
            <a:ext uri="{FF2B5EF4-FFF2-40B4-BE49-F238E27FC236}">
              <a16:creationId xmlns:a16="http://schemas.microsoft.com/office/drawing/2014/main" id="{BDAE319B-7798-8586-D951-C1D688C656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7"/>
        </a:graphicData>
      </a:graphic>
    </xdr:graphicFrame>
    <xdr:clientData/>
  </xdr:twoCellAnchor>
  <xdr:twoCellAnchor>
    <xdr:from>
      <xdr:col>15</xdr:col>
      <xdr:colOff>8374</xdr:colOff>
      <xdr:row>432</xdr:row>
      <xdr:rowOff>10049</xdr:rowOff>
    </xdr:from>
    <xdr:to>
      <xdr:col>22</xdr:col>
      <xdr:colOff>301451</xdr:colOff>
      <xdr:row>446</xdr:row>
      <xdr:rowOff>174172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1" name="Chart 70">
              <a:extLst>
                <a:ext uri="{FF2B5EF4-FFF2-40B4-BE49-F238E27FC236}">
                  <a16:creationId xmlns:a16="http://schemas.microsoft.com/office/drawing/2014/main" id="{8FE794C7-EA81-0573-B600-15A6F8F662D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304774" y="79562849"/>
              <a:ext cx="4560277" cy="27422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544287</xdr:colOff>
      <xdr:row>464</xdr:row>
      <xdr:rowOff>43544</xdr:rowOff>
    </xdr:from>
    <xdr:to>
      <xdr:col>20</xdr:col>
      <xdr:colOff>226089</xdr:colOff>
      <xdr:row>479</xdr:row>
      <xdr:rowOff>23447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2" name="Chart 71">
              <a:extLst>
                <a:ext uri="{FF2B5EF4-FFF2-40B4-BE49-F238E27FC236}">
                  <a16:creationId xmlns:a16="http://schemas.microsoft.com/office/drawing/2014/main" id="{3995C375-A785-55BC-2C64-163A0BB99A4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011887" y="85489144"/>
              <a:ext cx="4558602" cy="274215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586154</xdr:colOff>
      <xdr:row>486</xdr:row>
      <xdr:rowOff>160773</xdr:rowOff>
    </xdr:from>
    <xdr:to>
      <xdr:col>20</xdr:col>
      <xdr:colOff>267956</xdr:colOff>
      <xdr:row>501</xdr:row>
      <xdr:rowOff>140676</xdr:rowOff>
    </xdr:to>
    <xdr:graphicFrame macro="">
      <xdr:nvGraphicFramePr>
        <xdr:cNvPr id="73" name="Chart 72">
          <a:extLst>
            <a:ext uri="{FF2B5EF4-FFF2-40B4-BE49-F238E27FC236}">
              <a16:creationId xmlns:a16="http://schemas.microsoft.com/office/drawing/2014/main" id="{9B3D6D00-269E-5D41-71DA-FFBBF9DF5B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0"/>
        </a:graphicData>
      </a:graphic>
    </xdr:graphicFrame>
    <xdr:clientData/>
  </xdr:twoCellAnchor>
  <xdr:twoCellAnchor>
    <xdr:from>
      <xdr:col>12</xdr:col>
      <xdr:colOff>25120</xdr:colOff>
      <xdr:row>566</xdr:row>
      <xdr:rowOff>35169</xdr:rowOff>
    </xdr:from>
    <xdr:to>
      <xdr:col>19</xdr:col>
      <xdr:colOff>318197</xdr:colOff>
      <xdr:row>581</xdr:row>
      <xdr:rowOff>15073</xdr:rowOff>
    </xdr:to>
    <xdr:graphicFrame macro="">
      <xdr:nvGraphicFramePr>
        <xdr:cNvPr id="76" name="Chart 75">
          <a:extLst>
            <a:ext uri="{FF2B5EF4-FFF2-40B4-BE49-F238E27FC236}">
              <a16:creationId xmlns:a16="http://schemas.microsoft.com/office/drawing/2014/main" id="{57BB667A-4F14-AC5F-1D89-B428AEFC5E8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5AA60B-815B-45CA-9382-6CA5D124816D}">
  <dimension ref="H6:Z1293"/>
  <sheetViews>
    <sheetView tabSelected="1" zoomScale="91" zoomScaleNormal="91" workbookViewId="0">
      <selection activeCell="N669" sqref="N669"/>
    </sheetView>
  </sheetViews>
  <sheetFormatPr defaultRowHeight="14.5" x14ac:dyDescent="0.35"/>
  <cols>
    <col min="2" max="2" width="2.36328125" customWidth="1"/>
    <col min="11" max="11" width="13.08984375" customWidth="1"/>
    <col min="12" max="12" width="12.90625" bestFit="1" customWidth="1"/>
  </cols>
  <sheetData>
    <row r="6" spans="13:15" x14ac:dyDescent="0.35">
      <c r="M6" t="s">
        <v>98</v>
      </c>
      <c r="N6">
        <v>50</v>
      </c>
      <c r="O6" t="s">
        <v>94</v>
      </c>
    </row>
    <row r="7" spans="13:15" x14ac:dyDescent="0.35">
      <c r="M7" t="s">
        <v>97</v>
      </c>
      <c r="N7">
        <v>60</v>
      </c>
      <c r="O7" t="s">
        <v>94</v>
      </c>
    </row>
    <row r="8" spans="13:15" x14ac:dyDescent="0.35">
      <c r="M8" t="s">
        <v>96</v>
      </c>
      <c r="N8">
        <v>55</v>
      </c>
      <c r="O8" t="s">
        <v>94</v>
      </c>
    </row>
    <row r="9" spans="13:15" x14ac:dyDescent="0.35">
      <c r="M9" t="s">
        <v>95</v>
      </c>
      <c r="N9">
        <v>70</v>
      </c>
      <c r="O9" t="s">
        <v>94</v>
      </c>
    </row>
    <row r="11" spans="13:15" x14ac:dyDescent="0.35">
      <c r="M11" t="s">
        <v>93</v>
      </c>
      <c r="N11">
        <f>AVERAGE(N6:N9)</f>
        <v>58.75</v>
      </c>
    </row>
    <row r="12" spans="13:15" x14ac:dyDescent="0.35">
      <c r="M12" t="s">
        <v>92</v>
      </c>
      <c r="N12">
        <f>MEDIAN(N6:N9)</f>
        <v>57.5</v>
      </c>
    </row>
    <row r="13" spans="13:15" x14ac:dyDescent="0.35">
      <c r="M13" t="s">
        <v>91</v>
      </c>
      <c r="N13" t="e">
        <f>MODE(N6:N9)</f>
        <v>#N/A</v>
      </c>
    </row>
    <row r="21" spans="12:14" x14ac:dyDescent="0.35">
      <c r="N21">
        <f>64/2</f>
        <v>32</v>
      </c>
    </row>
    <row r="31" spans="12:14" x14ac:dyDescent="0.35">
      <c r="L31">
        <v>15</v>
      </c>
      <c r="M31">
        <v>10</v>
      </c>
    </row>
    <row r="32" spans="12:14" x14ac:dyDescent="0.35">
      <c r="L32">
        <v>10</v>
      </c>
      <c r="M32">
        <v>25</v>
      </c>
    </row>
    <row r="33" spans="12:13" x14ac:dyDescent="0.35">
      <c r="L33">
        <v>20</v>
      </c>
      <c r="M33">
        <v>15</v>
      </c>
    </row>
    <row r="34" spans="12:13" x14ac:dyDescent="0.35">
      <c r="L34">
        <v>25</v>
      </c>
      <c r="M34">
        <v>20</v>
      </c>
    </row>
    <row r="35" spans="12:13" x14ac:dyDescent="0.35">
      <c r="L35">
        <v>15</v>
      </c>
      <c r="M35">
        <v>20</v>
      </c>
    </row>
    <row r="36" spans="12:13" x14ac:dyDescent="0.35">
      <c r="L36">
        <v>10</v>
      </c>
      <c r="M36">
        <v>15</v>
      </c>
    </row>
    <row r="37" spans="12:13" x14ac:dyDescent="0.35">
      <c r="L37">
        <v>30</v>
      </c>
      <c r="M37">
        <v>10</v>
      </c>
    </row>
    <row r="38" spans="12:13" x14ac:dyDescent="0.35">
      <c r="L38">
        <v>20</v>
      </c>
      <c r="M38">
        <v>10</v>
      </c>
    </row>
    <row r="39" spans="12:13" x14ac:dyDescent="0.35">
      <c r="L39">
        <v>15</v>
      </c>
      <c r="M39">
        <v>20</v>
      </c>
    </row>
    <row r="40" spans="12:13" x14ac:dyDescent="0.35">
      <c r="L40">
        <v>10</v>
      </c>
      <c r="M40">
        <v>25</v>
      </c>
    </row>
    <row r="42" spans="12:13" x14ac:dyDescent="0.35">
      <c r="L42" t="s">
        <v>93</v>
      </c>
      <c r="M42">
        <f>AVERAGE(L31:M40)</f>
        <v>17</v>
      </c>
    </row>
    <row r="43" spans="12:13" x14ac:dyDescent="0.35">
      <c r="L43" t="s">
        <v>92</v>
      </c>
      <c r="M43">
        <f>MEDIAN(L31:M40)</f>
        <v>15</v>
      </c>
    </row>
    <row r="44" spans="12:13" x14ac:dyDescent="0.35">
      <c r="L44" t="s">
        <v>91</v>
      </c>
      <c r="M44">
        <f>MODE(L31:M39)</f>
        <v>15</v>
      </c>
    </row>
    <row r="60" spans="12:16" x14ac:dyDescent="0.35">
      <c r="L60">
        <v>3</v>
      </c>
      <c r="M60">
        <v>4</v>
      </c>
      <c r="N60">
        <v>6</v>
      </c>
      <c r="O60">
        <v>7</v>
      </c>
      <c r="P60">
        <v>5</v>
      </c>
    </row>
    <row r="61" spans="12:16" x14ac:dyDescent="0.35">
      <c r="L61">
        <v>2</v>
      </c>
      <c r="M61">
        <v>2</v>
      </c>
      <c r="N61">
        <v>3</v>
      </c>
      <c r="O61">
        <v>2</v>
      </c>
      <c r="P61">
        <v>3</v>
      </c>
    </row>
    <row r="62" spans="12:16" x14ac:dyDescent="0.35">
      <c r="L62">
        <v>5</v>
      </c>
      <c r="M62">
        <v>3</v>
      </c>
      <c r="N62">
        <v>2</v>
      </c>
      <c r="O62">
        <v>3</v>
      </c>
      <c r="P62">
        <v>2</v>
      </c>
    </row>
    <row r="63" spans="12:16" x14ac:dyDescent="0.35">
      <c r="L63">
        <v>4</v>
      </c>
      <c r="M63">
        <v>5</v>
      </c>
      <c r="N63">
        <v>1</v>
      </c>
      <c r="O63">
        <v>4</v>
      </c>
      <c r="P63">
        <v>4</v>
      </c>
    </row>
    <row r="64" spans="12:16" x14ac:dyDescent="0.35">
      <c r="L64">
        <v>7</v>
      </c>
      <c r="M64">
        <v>2</v>
      </c>
      <c r="N64">
        <v>4</v>
      </c>
      <c r="O64">
        <v>5</v>
      </c>
      <c r="P64">
        <v>2</v>
      </c>
    </row>
    <row r="65" spans="12:16" x14ac:dyDescent="0.35">
      <c r="L65">
        <v>2</v>
      </c>
      <c r="M65">
        <v>4</v>
      </c>
      <c r="N65">
        <v>2</v>
      </c>
      <c r="O65">
        <v>1</v>
      </c>
      <c r="P65">
        <v>6</v>
      </c>
    </row>
    <row r="66" spans="12:16" x14ac:dyDescent="0.35">
      <c r="L66">
        <v>3</v>
      </c>
      <c r="M66">
        <v>2</v>
      </c>
      <c r="N66">
        <v>4</v>
      </c>
      <c r="O66">
        <v>6</v>
      </c>
      <c r="P66">
        <v>3</v>
      </c>
    </row>
    <row r="67" spans="12:16" x14ac:dyDescent="0.35">
      <c r="L67">
        <v>3</v>
      </c>
      <c r="M67">
        <v>1</v>
      </c>
      <c r="N67">
        <v>5</v>
      </c>
      <c r="O67">
        <v>2</v>
      </c>
      <c r="P67">
        <v>2</v>
      </c>
    </row>
    <row r="68" spans="12:16" x14ac:dyDescent="0.35">
      <c r="L68">
        <v>1</v>
      </c>
      <c r="M68">
        <v>3</v>
      </c>
      <c r="N68">
        <v>3</v>
      </c>
      <c r="O68">
        <v>4</v>
      </c>
      <c r="P68">
        <v>4</v>
      </c>
    </row>
    <row r="69" spans="12:16" x14ac:dyDescent="0.35">
      <c r="L69">
        <v>6</v>
      </c>
      <c r="M69">
        <v>5</v>
      </c>
      <c r="N69">
        <v>2</v>
      </c>
      <c r="O69">
        <v>3</v>
      </c>
      <c r="P69">
        <v>5</v>
      </c>
    </row>
    <row r="71" spans="12:16" x14ac:dyDescent="0.35">
      <c r="L71" t="s">
        <v>93</v>
      </c>
      <c r="M71">
        <f>AVERAGE(L60:P69)</f>
        <v>3.44</v>
      </c>
    </row>
    <row r="72" spans="12:16" x14ac:dyDescent="0.35">
      <c r="L72" t="s">
        <v>92</v>
      </c>
      <c r="M72">
        <f>MEDIAN(L60:P69)</f>
        <v>3</v>
      </c>
    </row>
    <row r="73" spans="12:16" x14ac:dyDescent="0.35">
      <c r="L73" t="s">
        <v>91</v>
      </c>
      <c r="M73">
        <f>MODE(L60:P69)</f>
        <v>2</v>
      </c>
    </row>
    <row r="90" spans="13:15" x14ac:dyDescent="0.35">
      <c r="M90" t="s">
        <v>109</v>
      </c>
      <c r="N90">
        <v>120</v>
      </c>
      <c r="O90" t="s">
        <v>94</v>
      </c>
    </row>
    <row r="91" spans="13:15" x14ac:dyDescent="0.35">
      <c r="M91" t="s">
        <v>108</v>
      </c>
      <c r="N91">
        <v>110</v>
      </c>
      <c r="O91" t="s">
        <v>94</v>
      </c>
    </row>
    <row r="92" spans="13:15" x14ac:dyDescent="0.35">
      <c r="M92" t="s">
        <v>107</v>
      </c>
      <c r="N92">
        <v>130</v>
      </c>
      <c r="O92" t="s">
        <v>94</v>
      </c>
    </row>
    <row r="93" spans="13:15" x14ac:dyDescent="0.35">
      <c r="M93" t="s">
        <v>106</v>
      </c>
      <c r="N93">
        <v>115</v>
      </c>
      <c r="O93" t="s">
        <v>94</v>
      </c>
    </row>
    <row r="94" spans="13:15" x14ac:dyDescent="0.35">
      <c r="M94" t="s">
        <v>105</v>
      </c>
      <c r="N94">
        <v>125</v>
      </c>
      <c r="O94" t="s">
        <v>94</v>
      </c>
    </row>
    <row r="95" spans="13:15" x14ac:dyDescent="0.35">
      <c r="M95" t="s">
        <v>104</v>
      </c>
      <c r="N95">
        <v>105</v>
      </c>
      <c r="O95" t="s">
        <v>94</v>
      </c>
    </row>
    <row r="96" spans="13:15" x14ac:dyDescent="0.35">
      <c r="M96" t="s">
        <v>103</v>
      </c>
      <c r="N96">
        <v>135</v>
      </c>
      <c r="O96" t="s">
        <v>94</v>
      </c>
    </row>
    <row r="97" spans="13:15" x14ac:dyDescent="0.35">
      <c r="M97" t="s">
        <v>102</v>
      </c>
      <c r="N97">
        <v>115</v>
      </c>
      <c r="O97" t="s">
        <v>94</v>
      </c>
    </row>
    <row r="98" spans="13:15" x14ac:dyDescent="0.35">
      <c r="M98" t="s">
        <v>101</v>
      </c>
      <c r="N98">
        <v>125</v>
      </c>
      <c r="O98" t="s">
        <v>94</v>
      </c>
    </row>
    <row r="99" spans="13:15" x14ac:dyDescent="0.35">
      <c r="M99" t="s">
        <v>100</v>
      </c>
      <c r="N99">
        <v>140</v>
      </c>
      <c r="O99" t="s">
        <v>94</v>
      </c>
    </row>
    <row r="102" spans="13:15" x14ac:dyDescent="0.35">
      <c r="M102" t="s">
        <v>5</v>
      </c>
      <c r="N102">
        <f>MAX(N90:N99)-MIN(N90:N99)</f>
        <v>35</v>
      </c>
    </row>
    <row r="103" spans="13:15" x14ac:dyDescent="0.35">
      <c r="M103" t="s">
        <v>99</v>
      </c>
      <c r="N103">
        <f>_xlfn.VAR.S(N90:N99)</f>
        <v>123.33333333333333</v>
      </c>
    </row>
    <row r="104" spans="13:15" x14ac:dyDescent="0.35">
      <c r="M104" t="s">
        <v>7</v>
      </c>
      <c r="N104">
        <f>_xlfn.STDEV.S(N90:N99)</f>
        <v>11.105554165971787</v>
      </c>
    </row>
    <row r="128" spans="12:14" x14ac:dyDescent="0.35">
      <c r="L128">
        <v>500</v>
      </c>
      <c r="M128">
        <v>800</v>
      </c>
      <c r="N128">
        <v>700</v>
      </c>
    </row>
    <row r="129" spans="12:14" x14ac:dyDescent="0.35">
      <c r="L129">
        <v>700</v>
      </c>
      <c r="M129">
        <v>450</v>
      </c>
      <c r="N129">
        <v>600</v>
      </c>
    </row>
    <row r="130" spans="12:14" x14ac:dyDescent="0.35">
      <c r="L130">
        <v>400</v>
      </c>
      <c r="M130">
        <v>700</v>
      </c>
      <c r="N130">
        <v>500</v>
      </c>
    </row>
    <row r="131" spans="12:14" x14ac:dyDescent="0.35">
      <c r="L131">
        <v>600</v>
      </c>
      <c r="M131">
        <v>550</v>
      </c>
      <c r="N131">
        <v>800</v>
      </c>
    </row>
    <row r="132" spans="12:14" x14ac:dyDescent="0.35">
      <c r="L132">
        <v>550</v>
      </c>
      <c r="M132">
        <v>600</v>
      </c>
      <c r="N132">
        <v>550</v>
      </c>
    </row>
    <row r="133" spans="12:14" x14ac:dyDescent="0.35">
      <c r="L133">
        <v>750</v>
      </c>
      <c r="M133">
        <v>400</v>
      </c>
      <c r="N133">
        <v>650</v>
      </c>
    </row>
    <row r="134" spans="12:14" x14ac:dyDescent="0.35">
      <c r="L134">
        <v>650</v>
      </c>
      <c r="M134">
        <v>650</v>
      </c>
      <c r="N134">
        <v>400</v>
      </c>
    </row>
    <row r="135" spans="12:14" x14ac:dyDescent="0.35">
      <c r="L135">
        <v>500</v>
      </c>
      <c r="M135">
        <v>500</v>
      </c>
      <c r="N135">
        <v>600</v>
      </c>
    </row>
    <row r="136" spans="12:14" x14ac:dyDescent="0.35">
      <c r="L136">
        <v>600</v>
      </c>
      <c r="M136">
        <v>750</v>
      </c>
      <c r="N136">
        <v>750</v>
      </c>
    </row>
    <row r="137" spans="12:14" x14ac:dyDescent="0.35">
      <c r="L137">
        <v>550</v>
      </c>
      <c r="M137">
        <v>550</v>
      </c>
      <c r="N137">
        <v>550</v>
      </c>
    </row>
    <row r="140" spans="12:14" x14ac:dyDescent="0.35">
      <c r="L140" t="s">
        <v>5</v>
      </c>
      <c r="M140">
        <f>MAX(L128:N137)-MIN(L128:N137)</f>
        <v>400</v>
      </c>
    </row>
    <row r="141" spans="12:14" x14ac:dyDescent="0.35">
      <c r="L141" t="s">
        <v>99</v>
      </c>
      <c r="M141">
        <f>_xlfn.VAR.S(L128:N137)</f>
        <v>13163.793103448275</v>
      </c>
    </row>
    <row r="142" spans="12:14" x14ac:dyDescent="0.35">
      <c r="L142" t="s">
        <v>7</v>
      </c>
      <c r="M142">
        <f>_xlfn.STDEV.S(L128:N137)</f>
        <v>114.73357443855863</v>
      </c>
    </row>
    <row r="154" spans="13:17" x14ac:dyDescent="0.35">
      <c r="M154">
        <v>3</v>
      </c>
      <c r="N154">
        <v>7</v>
      </c>
      <c r="O154">
        <v>3</v>
      </c>
      <c r="P154">
        <v>2</v>
      </c>
      <c r="Q154">
        <v>3</v>
      </c>
    </row>
    <row r="155" spans="13:17" x14ac:dyDescent="0.35">
      <c r="M155">
        <v>5</v>
      </c>
      <c r="N155">
        <v>2</v>
      </c>
      <c r="O155">
        <v>2</v>
      </c>
      <c r="P155">
        <v>3</v>
      </c>
      <c r="Q155">
        <v>2</v>
      </c>
    </row>
    <row r="156" spans="13:17" x14ac:dyDescent="0.35">
      <c r="M156">
        <v>2</v>
      </c>
      <c r="N156">
        <v>3</v>
      </c>
      <c r="O156">
        <v>1</v>
      </c>
      <c r="P156">
        <v>4</v>
      </c>
      <c r="Q156">
        <v>4</v>
      </c>
    </row>
    <row r="157" spans="13:17" x14ac:dyDescent="0.35">
      <c r="M157">
        <v>4</v>
      </c>
      <c r="N157">
        <v>4</v>
      </c>
      <c r="O157">
        <v>4</v>
      </c>
      <c r="P157">
        <v>5</v>
      </c>
      <c r="Q157">
        <v>2</v>
      </c>
    </row>
    <row r="158" spans="13:17" x14ac:dyDescent="0.35">
      <c r="M158">
        <v>6</v>
      </c>
      <c r="N158">
        <v>2</v>
      </c>
      <c r="O158">
        <v>2</v>
      </c>
      <c r="P158">
        <v>1</v>
      </c>
      <c r="Q158">
        <v>6</v>
      </c>
    </row>
    <row r="159" spans="13:17" x14ac:dyDescent="0.35">
      <c r="M159">
        <v>2</v>
      </c>
      <c r="N159">
        <v>4</v>
      </c>
      <c r="O159">
        <v>4</v>
      </c>
      <c r="P159">
        <v>6</v>
      </c>
      <c r="Q159">
        <v>3</v>
      </c>
    </row>
    <row r="160" spans="13:17" x14ac:dyDescent="0.35">
      <c r="M160">
        <v>3</v>
      </c>
      <c r="N160">
        <v>2</v>
      </c>
      <c r="O160">
        <v>5</v>
      </c>
      <c r="P160">
        <v>2</v>
      </c>
      <c r="Q160">
        <v>2</v>
      </c>
    </row>
    <row r="161" spans="13:17" x14ac:dyDescent="0.35">
      <c r="M161">
        <v>4</v>
      </c>
      <c r="N161">
        <v>3</v>
      </c>
      <c r="O161">
        <v>3</v>
      </c>
      <c r="P161">
        <v>4</v>
      </c>
      <c r="Q161">
        <v>4</v>
      </c>
    </row>
    <row r="162" spans="13:17" x14ac:dyDescent="0.35">
      <c r="M162">
        <v>2</v>
      </c>
      <c r="N162">
        <v>5</v>
      </c>
      <c r="O162">
        <v>2</v>
      </c>
      <c r="P162">
        <v>3</v>
      </c>
      <c r="Q162">
        <v>5</v>
      </c>
    </row>
    <row r="163" spans="13:17" x14ac:dyDescent="0.35">
      <c r="M163">
        <v>5</v>
      </c>
      <c r="N163">
        <v>6</v>
      </c>
      <c r="O163">
        <v>7</v>
      </c>
      <c r="P163">
        <v>5</v>
      </c>
      <c r="Q163">
        <v>3</v>
      </c>
    </row>
    <row r="166" spans="13:17" x14ac:dyDescent="0.35">
      <c r="N166" t="s">
        <v>5</v>
      </c>
      <c r="O166">
        <f>MAX(M154:Q163)-MIN(M154:Q163)</f>
        <v>6</v>
      </c>
    </row>
    <row r="167" spans="13:17" x14ac:dyDescent="0.35">
      <c r="N167" t="s">
        <v>99</v>
      </c>
      <c r="O167">
        <f>_xlfn.VAR.S(M154:Q163)</f>
        <v>2.3363265306122454</v>
      </c>
    </row>
    <row r="168" spans="13:17" x14ac:dyDescent="0.35">
      <c r="N168" t="s">
        <v>7</v>
      </c>
      <c r="O168">
        <f>_xlfn.STDEV.S(M154:Q163)</f>
        <v>1.5285046714394579</v>
      </c>
    </row>
    <row r="182" spans="13:14" x14ac:dyDescent="0.35">
      <c r="M182">
        <v>120</v>
      </c>
      <c r="N182">
        <v>135</v>
      </c>
    </row>
    <row r="183" spans="13:14" x14ac:dyDescent="0.35">
      <c r="M183">
        <v>150</v>
      </c>
      <c r="N183">
        <v>130</v>
      </c>
    </row>
    <row r="184" spans="13:14" x14ac:dyDescent="0.35">
      <c r="M184">
        <v>110</v>
      </c>
    </row>
    <row r="185" spans="13:14" x14ac:dyDescent="0.35">
      <c r="M185">
        <v>135</v>
      </c>
    </row>
    <row r="186" spans="13:14" x14ac:dyDescent="0.35">
      <c r="M186">
        <v>125</v>
      </c>
    </row>
    <row r="187" spans="13:14" x14ac:dyDescent="0.35">
      <c r="M187">
        <v>140</v>
      </c>
    </row>
    <row r="188" spans="13:14" x14ac:dyDescent="0.35">
      <c r="M188">
        <v>130</v>
      </c>
    </row>
    <row r="189" spans="13:14" x14ac:dyDescent="0.35">
      <c r="M189">
        <v>155</v>
      </c>
    </row>
    <row r="190" spans="13:14" x14ac:dyDescent="0.35">
      <c r="M190">
        <v>115</v>
      </c>
    </row>
    <row r="191" spans="13:14" x14ac:dyDescent="0.35">
      <c r="M191">
        <v>145</v>
      </c>
    </row>
    <row r="194" spans="13:14" x14ac:dyDescent="0.35">
      <c r="M194" t="s">
        <v>0</v>
      </c>
    </row>
    <row r="195" spans="13:14" x14ac:dyDescent="0.35">
      <c r="M195" t="s">
        <v>4</v>
      </c>
      <c r="N195">
        <f>AVERAGE(M182:N191)</f>
        <v>132.5</v>
      </c>
    </row>
    <row r="196" spans="13:14" x14ac:dyDescent="0.35">
      <c r="M196" t="s">
        <v>3</v>
      </c>
      <c r="N196">
        <f>MEDIAN(M182:N191)</f>
        <v>132.5</v>
      </c>
    </row>
    <row r="197" spans="13:14" x14ac:dyDescent="0.35">
      <c r="M197" t="s">
        <v>2</v>
      </c>
      <c r="N197">
        <f>_xlfn.MODE.SNGL(M182:N191)</f>
        <v>135</v>
      </c>
    </row>
    <row r="202" spans="13:14" x14ac:dyDescent="0.35">
      <c r="M202" t="s">
        <v>1</v>
      </c>
    </row>
    <row r="203" spans="13:14" x14ac:dyDescent="0.35">
      <c r="M203" t="s">
        <v>5</v>
      </c>
      <c r="N203">
        <f>MAX(M182:N191)-MIN(M182:N191)</f>
        <v>45</v>
      </c>
    </row>
    <row r="210" spans="13:17" x14ac:dyDescent="0.35">
      <c r="M210">
        <v>8</v>
      </c>
      <c r="N210">
        <v>8</v>
      </c>
      <c r="O210">
        <v>8</v>
      </c>
      <c r="P210">
        <v>9</v>
      </c>
      <c r="Q210">
        <v>9</v>
      </c>
    </row>
    <row r="211" spans="13:17" x14ac:dyDescent="0.35">
      <c r="M211">
        <v>7</v>
      </c>
      <c r="N211">
        <v>9</v>
      </c>
      <c r="O211">
        <v>9</v>
      </c>
      <c r="P211">
        <v>8</v>
      </c>
      <c r="Q211">
        <v>8</v>
      </c>
    </row>
    <row r="212" spans="13:17" x14ac:dyDescent="0.35">
      <c r="M212">
        <v>9</v>
      </c>
      <c r="N212">
        <v>7</v>
      </c>
      <c r="O212">
        <v>7</v>
      </c>
      <c r="P212">
        <v>7</v>
      </c>
      <c r="Q212">
        <v>7</v>
      </c>
    </row>
    <row r="213" spans="13:17" x14ac:dyDescent="0.35">
      <c r="M213">
        <v>6</v>
      </c>
      <c r="N213">
        <v>8</v>
      </c>
      <c r="O213">
        <v>6</v>
      </c>
      <c r="P213">
        <v>6</v>
      </c>
      <c r="Q213">
        <v>6</v>
      </c>
    </row>
    <row r="214" spans="13:17" x14ac:dyDescent="0.35">
      <c r="M214">
        <v>7</v>
      </c>
      <c r="N214">
        <v>7</v>
      </c>
      <c r="O214">
        <v>7</v>
      </c>
      <c r="P214">
        <v>8</v>
      </c>
      <c r="Q214">
        <v>7</v>
      </c>
    </row>
    <row r="215" spans="13:17" x14ac:dyDescent="0.35">
      <c r="M215">
        <v>8</v>
      </c>
      <c r="N215">
        <v>6</v>
      </c>
      <c r="O215">
        <v>8</v>
      </c>
      <c r="P215">
        <v>9</v>
      </c>
      <c r="Q215">
        <v>8</v>
      </c>
    </row>
    <row r="216" spans="13:17" x14ac:dyDescent="0.35">
      <c r="M216">
        <v>9</v>
      </c>
      <c r="N216">
        <v>8</v>
      </c>
      <c r="O216">
        <v>9</v>
      </c>
      <c r="P216">
        <v>7</v>
      </c>
      <c r="Q216">
        <v>9</v>
      </c>
    </row>
    <row r="217" spans="13:17" x14ac:dyDescent="0.35">
      <c r="M217">
        <v>8</v>
      </c>
      <c r="N217">
        <v>9</v>
      </c>
      <c r="O217">
        <v>8</v>
      </c>
      <c r="P217">
        <v>8</v>
      </c>
      <c r="Q217">
        <v>8</v>
      </c>
    </row>
    <row r="218" spans="13:17" x14ac:dyDescent="0.35">
      <c r="M218">
        <v>7</v>
      </c>
      <c r="N218">
        <v>6</v>
      </c>
      <c r="O218">
        <v>7</v>
      </c>
      <c r="P218">
        <v>7</v>
      </c>
      <c r="Q218">
        <v>7</v>
      </c>
    </row>
    <row r="219" spans="13:17" x14ac:dyDescent="0.35">
      <c r="M219">
        <v>6</v>
      </c>
      <c r="N219">
        <v>7</v>
      </c>
      <c r="O219">
        <v>6</v>
      </c>
      <c r="P219">
        <v>6</v>
      </c>
      <c r="Q219">
        <v>6</v>
      </c>
    </row>
    <row r="222" spans="13:17" x14ac:dyDescent="0.35">
      <c r="N222" t="s">
        <v>0</v>
      </c>
    </row>
    <row r="223" spans="13:17" x14ac:dyDescent="0.35">
      <c r="N223" t="s">
        <v>4</v>
      </c>
      <c r="O223">
        <f>AVERAGE(M210:Q219)</f>
        <v>7.5</v>
      </c>
    </row>
    <row r="224" spans="13:17" x14ac:dyDescent="0.35">
      <c r="N224" t="s">
        <v>3</v>
      </c>
      <c r="O224">
        <f>MEDIAN(M210:Q219)</f>
        <v>7.5</v>
      </c>
    </row>
    <row r="225" spans="13:22" x14ac:dyDescent="0.35">
      <c r="N225" t="s">
        <v>2</v>
      </c>
      <c r="O225">
        <f>_xlfn.MODE.SNGL(M210:Q219)</f>
        <v>8</v>
      </c>
    </row>
    <row r="230" spans="13:22" x14ac:dyDescent="0.35">
      <c r="N230" t="s">
        <v>6</v>
      </c>
    </row>
    <row r="231" spans="13:22" x14ac:dyDescent="0.35">
      <c r="N231" t="s">
        <v>7</v>
      </c>
      <c r="O231">
        <f>_xlfn.STDEV.S(M210:Q219)</f>
        <v>1.0350983390135313</v>
      </c>
    </row>
    <row r="240" spans="13:22" x14ac:dyDescent="0.35">
      <c r="M240">
        <v>10</v>
      </c>
      <c r="N240">
        <v>9</v>
      </c>
      <c r="O240">
        <v>13</v>
      </c>
      <c r="P240">
        <v>15</v>
      </c>
      <c r="Q240">
        <v>25</v>
      </c>
      <c r="R240">
        <v>14</v>
      </c>
      <c r="S240">
        <v>16</v>
      </c>
      <c r="T240">
        <v>15</v>
      </c>
      <c r="U240">
        <v>15</v>
      </c>
      <c r="V240">
        <v>17</v>
      </c>
    </row>
    <row r="241" spans="13:22" x14ac:dyDescent="0.35">
      <c r="M241">
        <v>15</v>
      </c>
      <c r="N241">
        <v>17</v>
      </c>
      <c r="O241">
        <v>10</v>
      </c>
      <c r="P241">
        <v>20</v>
      </c>
      <c r="Q241">
        <v>18</v>
      </c>
      <c r="R241">
        <v>16</v>
      </c>
      <c r="S241">
        <v>14</v>
      </c>
      <c r="T241">
        <v>16</v>
      </c>
      <c r="U241">
        <v>13</v>
      </c>
      <c r="V241">
        <v>14</v>
      </c>
    </row>
    <row r="242" spans="13:22" x14ac:dyDescent="0.35">
      <c r="M242">
        <v>12</v>
      </c>
      <c r="N242">
        <v>11</v>
      </c>
      <c r="O242">
        <v>18</v>
      </c>
      <c r="P242">
        <v>26</v>
      </c>
      <c r="Q242">
        <v>16</v>
      </c>
      <c r="R242">
        <v>23</v>
      </c>
      <c r="S242">
        <v>18</v>
      </c>
      <c r="T242">
        <v>13</v>
      </c>
      <c r="U242">
        <v>16</v>
      </c>
      <c r="V242">
        <v>12</v>
      </c>
    </row>
    <row r="243" spans="13:22" x14ac:dyDescent="0.35">
      <c r="M243">
        <v>18</v>
      </c>
      <c r="N243">
        <v>13</v>
      </c>
      <c r="O243">
        <v>16</v>
      </c>
      <c r="P243">
        <v>13</v>
      </c>
      <c r="Q243">
        <v>13</v>
      </c>
      <c r="R243">
        <v>18</v>
      </c>
      <c r="S243">
        <v>20</v>
      </c>
      <c r="T243">
        <v>14</v>
      </c>
      <c r="U243">
        <v>14</v>
      </c>
      <c r="V243">
        <v>20</v>
      </c>
    </row>
    <row r="244" spans="13:22" x14ac:dyDescent="0.35">
      <c r="M244">
        <v>20</v>
      </c>
      <c r="N244">
        <v>19</v>
      </c>
      <c r="O244">
        <v>12</v>
      </c>
      <c r="P244">
        <v>12</v>
      </c>
      <c r="Q244">
        <v>21</v>
      </c>
      <c r="R244">
        <v>15</v>
      </c>
      <c r="S244">
        <v>25</v>
      </c>
      <c r="T244">
        <v>18</v>
      </c>
      <c r="U244">
        <v>22</v>
      </c>
      <c r="V244">
        <v>23</v>
      </c>
    </row>
    <row r="245" spans="13:22" x14ac:dyDescent="0.35">
      <c r="M245">
        <v>25</v>
      </c>
      <c r="N245">
        <v>23</v>
      </c>
      <c r="O245">
        <v>14</v>
      </c>
      <c r="P245">
        <v>14</v>
      </c>
      <c r="Q245">
        <v>20</v>
      </c>
      <c r="R245">
        <v>11</v>
      </c>
      <c r="S245">
        <v>13</v>
      </c>
      <c r="T245">
        <v>20</v>
      </c>
      <c r="U245">
        <v>21</v>
      </c>
      <c r="V245">
        <v>19</v>
      </c>
    </row>
    <row r="246" spans="13:22" x14ac:dyDescent="0.35">
      <c r="M246">
        <v>8</v>
      </c>
      <c r="N246">
        <v>21</v>
      </c>
      <c r="O246">
        <v>19</v>
      </c>
      <c r="P246">
        <v>22</v>
      </c>
      <c r="Q246">
        <v>15</v>
      </c>
      <c r="R246">
        <v>19</v>
      </c>
      <c r="S246">
        <v>11</v>
      </c>
      <c r="T246">
        <v>19</v>
      </c>
      <c r="U246">
        <v>19</v>
      </c>
      <c r="V246">
        <v>15</v>
      </c>
    </row>
    <row r="247" spans="13:22" x14ac:dyDescent="0.35">
      <c r="M247">
        <v>14</v>
      </c>
      <c r="N247">
        <v>16</v>
      </c>
      <c r="O247">
        <v>21</v>
      </c>
      <c r="P247">
        <v>19</v>
      </c>
      <c r="Q247">
        <v>12</v>
      </c>
      <c r="R247">
        <v>22</v>
      </c>
      <c r="S247">
        <v>22</v>
      </c>
      <c r="T247">
        <v>21</v>
      </c>
      <c r="U247">
        <v>18</v>
      </c>
      <c r="V247">
        <v>16</v>
      </c>
    </row>
    <row r="248" spans="13:22" x14ac:dyDescent="0.35">
      <c r="M248">
        <v>16</v>
      </c>
      <c r="N248">
        <v>24</v>
      </c>
      <c r="O248">
        <v>11</v>
      </c>
      <c r="P248">
        <v>16</v>
      </c>
      <c r="Q248">
        <v>19</v>
      </c>
      <c r="R248">
        <v>17</v>
      </c>
      <c r="S248">
        <v>19</v>
      </c>
      <c r="T248">
        <v>17</v>
      </c>
      <c r="U248">
        <v>16</v>
      </c>
      <c r="V248">
        <v>13</v>
      </c>
    </row>
    <row r="249" spans="13:22" x14ac:dyDescent="0.35">
      <c r="M249">
        <v>22</v>
      </c>
      <c r="N249">
        <v>27</v>
      </c>
      <c r="O249">
        <v>17</v>
      </c>
      <c r="P249">
        <v>11</v>
      </c>
      <c r="Q249">
        <v>17</v>
      </c>
      <c r="R249">
        <v>12</v>
      </c>
      <c r="S249">
        <v>17</v>
      </c>
      <c r="T249">
        <v>12</v>
      </c>
      <c r="U249">
        <v>11</v>
      </c>
      <c r="V249">
        <v>18</v>
      </c>
    </row>
    <row r="252" spans="13:22" x14ac:dyDescent="0.35">
      <c r="N252" t="s">
        <v>0</v>
      </c>
    </row>
    <row r="253" spans="13:22" x14ac:dyDescent="0.35">
      <c r="N253" t="s">
        <v>4</v>
      </c>
      <c r="O253">
        <f>AVERAGE(M240:V249)</f>
        <v>16.739999999999998</v>
      </c>
    </row>
    <row r="254" spans="13:22" x14ac:dyDescent="0.35">
      <c r="N254" t="s">
        <v>3</v>
      </c>
      <c r="O254">
        <f>MEDIAN(M240:V249)</f>
        <v>16</v>
      </c>
    </row>
    <row r="255" spans="13:22" x14ac:dyDescent="0.35">
      <c r="N255" t="s">
        <v>2</v>
      </c>
      <c r="O255">
        <f>_xlfn.MODE.SNGL(M240:V249)</f>
        <v>16</v>
      </c>
    </row>
    <row r="260" spans="14:15" x14ac:dyDescent="0.35">
      <c r="N260" t="s">
        <v>1</v>
      </c>
    </row>
    <row r="261" spans="14:15" x14ac:dyDescent="0.35">
      <c r="N261" t="s">
        <v>5</v>
      </c>
      <c r="O261">
        <f>MAX(M240:T249)-MIN(M240:T249)</f>
        <v>19</v>
      </c>
    </row>
    <row r="264" spans="14:15" x14ac:dyDescent="0.35">
      <c r="N264" t="s">
        <v>8</v>
      </c>
    </row>
    <row r="265" spans="14:15" x14ac:dyDescent="0.35">
      <c r="N265" t="s">
        <v>7</v>
      </c>
      <c r="O265">
        <f>_xlfn.STDEV.S(M240:T249)</f>
        <v>4.3340716670574198</v>
      </c>
    </row>
    <row r="276" spans="14:18" x14ac:dyDescent="0.35">
      <c r="N276" t="s">
        <v>9</v>
      </c>
      <c r="O276" t="s">
        <v>10</v>
      </c>
      <c r="P276" t="s">
        <v>11</v>
      </c>
      <c r="Q276" t="s">
        <v>12</v>
      </c>
      <c r="R276" t="s">
        <v>13</v>
      </c>
    </row>
    <row r="277" spans="14:18" x14ac:dyDescent="0.35">
      <c r="N277">
        <v>30</v>
      </c>
      <c r="O277">
        <v>25</v>
      </c>
      <c r="P277">
        <v>22</v>
      </c>
      <c r="Q277">
        <v>18</v>
      </c>
      <c r="R277">
        <v>35</v>
      </c>
    </row>
    <row r="278" spans="14:18" x14ac:dyDescent="0.35">
      <c r="N278">
        <v>32</v>
      </c>
      <c r="O278">
        <v>27</v>
      </c>
      <c r="P278">
        <v>23</v>
      </c>
      <c r="Q278">
        <v>17</v>
      </c>
      <c r="R278">
        <v>36</v>
      </c>
    </row>
    <row r="279" spans="14:18" x14ac:dyDescent="0.35">
      <c r="N279">
        <v>33</v>
      </c>
      <c r="O279">
        <v>26</v>
      </c>
      <c r="P279">
        <v>20</v>
      </c>
      <c r="Q279">
        <v>19</v>
      </c>
      <c r="R279">
        <v>34</v>
      </c>
    </row>
    <row r="280" spans="14:18" x14ac:dyDescent="0.35">
      <c r="N280">
        <v>28</v>
      </c>
      <c r="O280">
        <v>523</v>
      </c>
      <c r="P280">
        <v>25</v>
      </c>
      <c r="Q280">
        <v>20</v>
      </c>
      <c r="R280">
        <v>35</v>
      </c>
    </row>
    <row r="281" spans="14:18" x14ac:dyDescent="0.35">
      <c r="N281">
        <v>31</v>
      </c>
      <c r="O281">
        <v>28</v>
      </c>
      <c r="P281">
        <v>21</v>
      </c>
      <c r="Q281">
        <v>21</v>
      </c>
      <c r="R281">
        <v>33</v>
      </c>
    </row>
    <row r="282" spans="14:18" x14ac:dyDescent="0.35">
      <c r="N282">
        <v>30</v>
      </c>
      <c r="O282">
        <v>24</v>
      </c>
      <c r="P282">
        <v>24</v>
      </c>
      <c r="Q282">
        <v>18</v>
      </c>
      <c r="R282">
        <v>34</v>
      </c>
    </row>
    <row r="283" spans="14:18" x14ac:dyDescent="0.35">
      <c r="N283">
        <v>29</v>
      </c>
      <c r="O283">
        <v>26</v>
      </c>
      <c r="P283">
        <v>23</v>
      </c>
      <c r="Q283">
        <v>19</v>
      </c>
      <c r="R283">
        <v>32</v>
      </c>
    </row>
    <row r="284" spans="14:18" x14ac:dyDescent="0.35">
      <c r="N284">
        <v>30</v>
      </c>
      <c r="O284">
        <v>25</v>
      </c>
      <c r="P284">
        <v>22</v>
      </c>
      <c r="Q284">
        <v>17</v>
      </c>
      <c r="R284">
        <v>33</v>
      </c>
    </row>
    <row r="285" spans="14:18" x14ac:dyDescent="0.35">
      <c r="N285">
        <v>32</v>
      </c>
      <c r="O285">
        <v>27</v>
      </c>
      <c r="P285">
        <v>25</v>
      </c>
      <c r="Q285">
        <v>20</v>
      </c>
      <c r="R285">
        <v>36</v>
      </c>
    </row>
    <row r="286" spans="14:18" x14ac:dyDescent="0.35">
      <c r="N286">
        <v>31</v>
      </c>
      <c r="O286">
        <v>28</v>
      </c>
      <c r="P286">
        <v>24</v>
      </c>
      <c r="Q286">
        <v>19</v>
      </c>
      <c r="R286">
        <v>34</v>
      </c>
    </row>
    <row r="289" spans="14:15" x14ac:dyDescent="0.35">
      <c r="N289" t="s">
        <v>0</v>
      </c>
    </row>
    <row r="290" spans="14:15" x14ac:dyDescent="0.35">
      <c r="N290" t="s">
        <v>4</v>
      </c>
      <c r="O290">
        <f>AVERAGE(N277:R286)</f>
        <v>36.479999999999997</v>
      </c>
    </row>
    <row r="291" spans="14:15" x14ac:dyDescent="0.35">
      <c r="N291" t="s">
        <v>3</v>
      </c>
      <c r="O291">
        <f>MEDIAN(N277:R286)</f>
        <v>26.5</v>
      </c>
    </row>
    <row r="292" spans="14:15" x14ac:dyDescent="0.35">
      <c r="N292" t="s">
        <v>2</v>
      </c>
      <c r="O292">
        <f>_xlfn.MODE.SNGL(N277:R286)</f>
        <v>25</v>
      </c>
    </row>
    <row r="295" spans="14:15" x14ac:dyDescent="0.35">
      <c r="N295" t="s">
        <v>1</v>
      </c>
    </row>
    <row r="296" spans="14:15" x14ac:dyDescent="0.35">
      <c r="N296" t="s">
        <v>5</v>
      </c>
      <c r="O296">
        <f>MAX(N277:R286)-MIN(N277:R286)</f>
        <v>506</v>
      </c>
    </row>
    <row r="298" spans="14:15" x14ac:dyDescent="0.35">
      <c r="N298" t="s">
        <v>1</v>
      </c>
    </row>
    <row r="299" spans="14:15" x14ac:dyDescent="0.35">
      <c r="N299" t="s">
        <v>14</v>
      </c>
      <c r="O299">
        <f>_xlfn.VAR.S(N277:R286)</f>
        <v>4961.3975510204082</v>
      </c>
    </row>
    <row r="310" spans="14:23" x14ac:dyDescent="0.35">
      <c r="N310">
        <v>28</v>
      </c>
      <c r="O310">
        <v>37</v>
      </c>
      <c r="P310">
        <v>39</v>
      </c>
      <c r="Q310">
        <v>35</v>
      </c>
      <c r="R310">
        <v>31</v>
      </c>
      <c r="S310">
        <v>39</v>
      </c>
      <c r="T310">
        <v>38</v>
      </c>
      <c r="U310">
        <v>45</v>
      </c>
      <c r="V310">
        <v>39</v>
      </c>
      <c r="W310">
        <v>38</v>
      </c>
    </row>
    <row r="311" spans="14:23" x14ac:dyDescent="0.35">
      <c r="N311">
        <v>32</v>
      </c>
      <c r="O311">
        <v>31</v>
      </c>
      <c r="P311">
        <v>45</v>
      </c>
      <c r="Q311">
        <v>44</v>
      </c>
      <c r="R311">
        <v>37</v>
      </c>
      <c r="S311">
        <v>27</v>
      </c>
      <c r="T311">
        <v>44</v>
      </c>
      <c r="U311">
        <v>29</v>
      </c>
      <c r="V311">
        <v>27</v>
      </c>
      <c r="W311">
        <v>44</v>
      </c>
    </row>
    <row r="312" spans="14:23" x14ac:dyDescent="0.35">
      <c r="N312">
        <v>35</v>
      </c>
      <c r="O312">
        <v>34</v>
      </c>
      <c r="P312">
        <v>29</v>
      </c>
      <c r="Q312">
        <v>32</v>
      </c>
      <c r="R312">
        <v>42</v>
      </c>
      <c r="S312">
        <v>35</v>
      </c>
      <c r="T312">
        <v>37</v>
      </c>
      <c r="U312">
        <v>33</v>
      </c>
      <c r="V312">
        <v>35</v>
      </c>
      <c r="W312">
        <v>37</v>
      </c>
    </row>
    <row r="313" spans="14:23" x14ac:dyDescent="0.35">
      <c r="N313">
        <v>40</v>
      </c>
      <c r="O313">
        <v>29</v>
      </c>
      <c r="P313">
        <v>33</v>
      </c>
      <c r="Q313">
        <v>39</v>
      </c>
      <c r="R313">
        <v>29</v>
      </c>
      <c r="S313">
        <v>30</v>
      </c>
      <c r="T313">
        <v>33</v>
      </c>
      <c r="U313">
        <v>38</v>
      </c>
      <c r="V313">
        <v>30</v>
      </c>
      <c r="W313">
        <v>33</v>
      </c>
    </row>
    <row r="314" spans="14:23" x14ac:dyDescent="0.35">
      <c r="N314">
        <v>42</v>
      </c>
      <c r="O314">
        <v>36</v>
      </c>
      <c r="P314">
        <v>37</v>
      </c>
      <c r="Q314">
        <v>36</v>
      </c>
      <c r="R314">
        <v>34</v>
      </c>
      <c r="S314">
        <v>43</v>
      </c>
      <c r="T314">
        <v>35</v>
      </c>
      <c r="U314">
        <v>34</v>
      </c>
      <c r="V314">
        <v>43</v>
      </c>
      <c r="W314">
        <v>35</v>
      </c>
    </row>
    <row r="315" spans="14:23" x14ac:dyDescent="0.35">
      <c r="N315">
        <v>28</v>
      </c>
      <c r="O315">
        <v>43</v>
      </c>
      <c r="P315">
        <v>40</v>
      </c>
      <c r="Q315">
        <v>30</v>
      </c>
      <c r="R315">
        <v>40</v>
      </c>
      <c r="S315">
        <v>29</v>
      </c>
      <c r="T315">
        <v>41</v>
      </c>
      <c r="U315">
        <v>32</v>
      </c>
      <c r="V315">
        <v>29</v>
      </c>
      <c r="W315">
        <v>41</v>
      </c>
    </row>
    <row r="316" spans="14:23" x14ac:dyDescent="0.35">
      <c r="N316">
        <v>33</v>
      </c>
      <c r="O316">
        <v>39</v>
      </c>
      <c r="P316">
        <v>36</v>
      </c>
      <c r="Q316">
        <v>33</v>
      </c>
      <c r="R316">
        <v>31</v>
      </c>
      <c r="S316">
        <v>32</v>
      </c>
      <c r="T316">
        <v>30</v>
      </c>
      <c r="U316">
        <v>35</v>
      </c>
      <c r="V316">
        <v>32</v>
      </c>
      <c r="W316">
        <v>30</v>
      </c>
    </row>
    <row r="317" spans="14:23" x14ac:dyDescent="0.35">
      <c r="N317">
        <v>38</v>
      </c>
      <c r="O317">
        <v>27</v>
      </c>
      <c r="P317">
        <v>29</v>
      </c>
      <c r="Q317">
        <v>28</v>
      </c>
      <c r="R317">
        <v>33</v>
      </c>
      <c r="S317">
        <v>36</v>
      </c>
      <c r="T317">
        <v>31</v>
      </c>
      <c r="U317">
        <v>31</v>
      </c>
      <c r="V317">
        <v>36</v>
      </c>
      <c r="W317">
        <v>31</v>
      </c>
    </row>
    <row r="318" spans="14:23" x14ac:dyDescent="0.35">
      <c r="N318">
        <v>30</v>
      </c>
      <c r="O318">
        <v>35</v>
      </c>
      <c r="P318">
        <v>31</v>
      </c>
      <c r="Q318">
        <v>41</v>
      </c>
      <c r="R318">
        <v>38</v>
      </c>
      <c r="S318">
        <v>31</v>
      </c>
      <c r="T318">
        <v>39</v>
      </c>
      <c r="U318">
        <v>40</v>
      </c>
      <c r="V318">
        <v>31</v>
      </c>
      <c r="W318">
        <v>39</v>
      </c>
    </row>
    <row r="319" spans="14:23" x14ac:dyDescent="0.35">
      <c r="N319">
        <v>41</v>
      </c>
      <c r="O319">
        <v>31</v>
      </c>
      <c r="P319">
        <v>38</v>
      </c>
      <c r="Q319">
        <v>35</v>
      </c>
      <c r="R319">
        <v>36</v>
      </c>
      <c r="S319">
        <v>40</v>
      </c>
      <c r="T319">
        <v>28</v>
      </c>
      <c r="U319">
        <v>36</v>
      </c>
      <c r="V319">
        <v>40</v>
      </c>
      <c r="W319">
        <v>28</v>
      </c>
    </row>
    <row r="323" spans="14:19" x14ac:dyDescent="0.35">
      <c r="N323" t="s">
        <v>2</v>
      </c>
      <c r="O323">
        <f>_xlfn.MODE.SNGL(N310:W319)</f>
        <v>31</v>
      </c>
    </row>
    <row r="324" spans="14:19" x14ac:dyDescent="0.35">
      <c r="N324" t="s">
        <v>3</v>
      </c>
      <c r="O324">
        <f>MEDIAN(N310:W319)</f>
        <v>35</v>
      </c>
      <c r="R324" t="s">
        <v>17</v>
      </c>
      <c r="S324" t="s">
        <v>16</v>
      </c>
    </row>
    <row r="325" spans="14:19" x14ac:dyDescent="0.35">
      <c r="N325" t="s">
        <v>15</v>
      </c>
      <c r="O325">
        <f>MAX(N310:W319)-MIN(N310:W319)</f>
        <v>18</v>
      </c>
      <c r="R325">
        <v>20</v>
      </c>
      <c r="S325" cm="1">
        <f t="array" ref="S325:S331">FREQUENCY(N310:W319,R325:R330)</f>
        <v>0</v>
      </c>
    </row>
    <row r="326" spans="14:19" x14ac:dyDescent="0.35">
      <c r="R326">
        <v>30</v>
      </c>
      <c r="S326">
        <v>21</v>
      </c>
    </row>
    <row r="327" spans="14:19" x14ac:dyDescent="0.35">
      <c r="R327">
        <v>40</v>
      </c>
      <c r="S327">
        <v>65</v>
      </c>
    </row>
    <row r="328" spans="14:19" x14ac:dyDescent="0.35">
      <c r="R328">
        <v>50</v>
      </c>
      <c r="S328">
        <v>14</v>
      </c>
    </row>
    <row r="329" spans="14:19" x14ac:dyDescent="0.35">
      <c r="R329">
        <v>60</v>
      </c>
      <c r="S329">
        <v>0</v>
      </c>
    </row>
    <row r="330" spans="14:19" x14ac:dyDescent="0.35">
      <c r="R330">
        <v>70</v>
      </c>
      <c r="S330">
        <v>0</v>
      </c>
    </row>
    <row r="331" spans="14:19" x14ac:dyDescent="0.35">
      <c r="S331">
        <v>0</v>
      </c>
    </row>
    <row r="337" spans="14:15" x14ac:dyDescent="0.35">
      <c r="N337" t="s">
        <v>18</v>
      </c>
      <c r="O337" t="s">
        <v>21</v>
      </c>
    </row>
    <row r="338" spans="14:15" x14ac:dyDescent="0.35">
      <c r="N338" t="s">
        <v>9</v>
      </c>
      <c r="O338">
        <v>30</v>
      </c>
    </row>
    <row r="339" spans="14:15" x14ac:dyDescent="0.35">
      <c r="N339" t="s">
        <v>10</v>
      </c>
      <c r="O339">
        <v>40</v>
      </c>
    </row>
    <row r="340" spans="14:15" x14ac:dyDescent="0.35">
      <c r="N340" t="s">
        <v>11</v>
      </c>
      <c r="O340">
        <v>20</v>
      </c>
    </row>
    <row r="341" spans="14:15" x14ac:dyDescent="0.35">
      <c r="N341" t="s">
        <v>12</v>
      </c>
      <c r="O341">
        <v>10</v>
      </c>
    </row>
    <row r="342" spans="14:15" x14ac:dyDescent="0.35">
      <c r="N342" t="s">
        <v>13</v>
      </c>
      <c r="O342">
        <v>45</v>
      </c>
    </row>
    <row r="343" spans="14:15" x14ac:dyDescent="0.35">
      <c r="N343" t="s">
        <v>19</v>
      </c>
      <c r="O343">
        <v>25</v>
      </c>
    </row>
    <row r="344" spans="14:15" x14ac:dyDescent="0.35">
      <c r="N344" t="s">
        <v>20</v>
      </c>
      <c r="O344">
        <v>30</v>
      </c>
    </row>
    <row r="348" spans="14:15" x14ac:dyDescent="0.35">
      <c r="N348" t="s">
        <v>112</v>
      </c>
    </row>
    <row r="366" spans="14:14" x14ac:dyDescent="0.35">
      <c r="N366" t="s">
        <v>111</v>
      </c>
    </row>
    <row r="367" spans="14:14" x14ac:dyDescent="0.35">
      <c r="N367" t="s">
        <v>110</v>
      </c>
    </row>
    <row r="370" spans="14:14" x14ac:dyDescent="0.35">
      <c r="N370" t="s">
        <v>113</v>
      </c>
    </row>
    <row r="390" spans="14:23" x14ac:dyDescent="0.35">
      <c r="N390" t="s">
        <v>114</v>
      </c>
    </row>
    <row r="391" spans="14:23" x14ac:dyDescent="0.35">
      <c r="N391">
        <v>4</v>
      </c>
      <c r="O391">
        <v>5</v>
      </c>
      <c r="P391">
        <v>4</v>
      </c>
      <c r="Q391">
        <v>3</v>
      </c>
      <c r="R391">
        <v>3</v>
      </c>
      <c r="S391">
        <v>5</v>
      </c>
      <c r="T391">
        <v>3</v>
      </c>
      <c r="U391">
        <v>3</v>
      </c>
      <c r="V391">
        <v>5</v>
      </c>
      <c r="W391">
        <v>3</v>
      </c>
    </row>
    <row r="392" spans="14:23" x14ac:dyDescent="0.35">
      <c r="N392">
        <v>5</v>
      </c>
      <c r="O392">
        <v>4</v>
      </c>
      <c r="P392">
        <v>3</v>
      </c>
      <c r="Q392">
        <v>4</v>
      </c>
      <c r="R392">
        <v>4</v>
      </c>
      <c r="S392">
        <v>4</v>
      </c>
      <c r="T392">
        <v>4</v>
      </c>
      <c r="U392">
        <v>4</v>
      </c>
      <c r="V392">
        <v>4</v>
      </c>
      <c r="W392">
        <v>4</v>
      </c>
    </row>
    <row r="393" spans="14:23" x14ac:dyDescent="0.35">
      <c r="N393">
        <v>3</v>
      </c>
      <c r="O393">
        <v>2</v>
      </c>
      <c r="P393">
        <v>2</v>
      </c>
      <c r="Q393">
        <v>5</v>
      </c>
      <c r="R393">
        <v>5</v>
      </c>
      <c r="S393">
        <v>3</v>
      </c>
      <c r="T393">
        <v>5</v>
      </c>
      <c r="U393">
        <v>5</v>
      </c>
      <c r="V393">
        <v>3</v>
      </c>
      <c r="W393">
        <v>5</v>
      </c>
    </row>
    <row r="394" spans="14:23" x14ac:dyDescent="0.35">
      <c r="N394">
        <v>4</v>
      </c>
      <c r="O394">
        <v>3</v>
      </c>
      <c r="P394">
        <v>4</v>
      </c>
      <c r="Q394">
        <v>2</v>
      </c>
      <c r="R394">
        <v>4</v>
      </c>
      <c r="S394">
        <v>4</v>
      </c>
      <c r="T394">
        <v>2</v>
      </c>
      <c r="U394">
        <v>4</v>
      </c>
      <c r="V394">
        <v>4</v>
      </c>
      <c r="W394">
        <v>2</v>
      </c>
    </row>
    <row r="395" spans="14:23" x14ac:dyDescent="0.35">
      <c r="N395">
        <v>4</v>
      </c>
      <c r="O395">
        <v>4</v>
      </c>
      <c r="P395">
        <v>5</v>
      </c>
      <c r="Q395">
        <v>3</v>
      </c>
      <c r="R395">
        <v>2</v>
      </c>
      <c r="S395">
        <v>5</v>
      </c>
      <c r="T395">
        <v>3</v>
      </c>
      <c r="U395">
        <v>2</v>
      </c>
      <c r="V395">
        <v>5</v>
      </c>
      <c r="W395">
        <v>3</v>
      </c>
    </row>
    <row r="396" spans="14:23" x14ac:dyDescent="0.35">
      <c r="N396">
        <v>3</v>
      </c>
      <c r="O396">
        <v>5</v>
      </c>
      <c r="P396">
        <v>3</v>
      </c>
      <c r="Q396">
        <v>4</v>
      </c>
      <c r="R396">
        <v>3</v>
      </c>
      <c r="S396">
        <v>3</v>
      </c>
      <c r="T396">
        <v>4</v>
      </c>
      <c r="U396">
        <v>3</v>
      </c>
      <c r="V396">
        <v>3</v>
      </c>
      <c r="W396">
        <v>4</v>
      </c>
    </row>
    <row r="397" spans="14:23" x14ac:dyDescent="0.35">
      <c r="N397">
        <v>2</v>
      </c>
      <c r="O397">
        <v>3</v>
      </c>
      <c r="P397">
        <v>4</v>
      </c>
      <c r="Q397">
        <v>4</v>
      </c>
      <c r="R397">
        <v>4</v>
      </c>
      <c r="S397">
        <v>4</v>
      </c>
      <c r="T397">
        <v>4</v>
      </c>
      <c r="U397">
        <v>4</v>
      </c>
      <c r="V397">
        <v>4</v>
      </c>
      <c r="W397">
        <v>4</v>
      </c>
    </row>
    <row r="398" spans="14:23" x14ac:dyDescent="0.35">
      <c r="N398">
        <v>5</v>
      </c>
      <c r="O398">
        <v>4</v>
      </c>
      <c r="P398">
        <v>5</v>
      </c>
      <c r="Q398">
        <v>3</v>
      </c>
      <c r="R398">
        <v>5</v>
      </c>
      <c r="S398">
        <v>5</v>
      </c>
      <c r="T398">
        <v>3</v>
      </c>
      <c r="U398">
        <v>5</v>
      </c>
      <c r="V398">
        <v>5</v>
      </c>
      <c r="W398">
        <v>3</v>
      </c>
    </row>
    <row r="399" spans="14:23" x14ac:dyDescent="0.35">
      <c r="N399">
        <v>4</v>
      </c>
      <c r="O399">
        <v>5</v>
      </c>
      <c r="P399">
        <v>4</v>
      </c>
      <c r="Q399">
        <v>5</v>
      </c>
      <c r="R399">
        <v>3</v>
      </c>
      <c r="S399">
        <v>4</v>
      </c>
      <c r="T399">
        <v>5</v>
      </c>
      <c r="U399">
        <v>3</v>
      </c>
      <c r="V399">
        <v>4</v>
      </c>
      <c r="W399">
        <v>5</v>
      </c>
    </row>
    <row r="400" spans="14:23" x14ac:dyDescent="0.35">
      <c r="N400">
        <v>3</v>
      </c>
      <c r="O400">
        <v>3</v>
      </c>
      <c r="P400">
        <v>3</v>
      </c>
      <c r="Q400">
        <v>4</v>
      </c>
      <c r="R400">
        <v>4</v>
      </c>
      <c r="S400">
        <v>3</v>
      </c>
      <c r="T400">
        <v>4</v>
      </c>
      <c r="U400">
        <v>4</v>
      </c>
      <c r="V400">
        <v>3</v>
      </c>
      <c r="W400">
        <v>4</v>
      </c>
    </row>
    <row r="403" spans="16:19" x14ac:dyDescent="0.35">
      <c r="Q403" t="s">
        <v>114</v>
      </c>
      <c r="R403" t="s">
        <v>23</v>
      </c>
      <c r="S403" t="s">
        <v>21</v>
      </c>
    </row>
    <row r="404" spans="16:19" x14ac:dyDescent="0.35">
      <c r="Q404" t="s">
        <v>115</v>
      </c>
      <c r="R404">
        <v>2</v>
      </c>
      <c r="S404" cm="1">
        <f t="array" ref="S404:S407">FREQUENCY(N391:W400,R404:R406)</f>
        <v>8</v>
      </c>
    </row>
    <row r="405" spans="16:19" x14ac:dyDescent="0.35">
      <c r="Q405" s="3" t="s">
        <v>116</v>
      </c>
      <c r="R405">
        <v>4</v>
      </c>
      <c r="S405">
        <v>69</v>
      </c>
    </row>
    <row r="406" spans="16:19" x14ac:dyDescent="0.35">
      <c r="Q406" t="s">
        <v>117</v>
      </c>
      <c r="R406">
        <v>5</v>
      </c>
      <c r="S406">
        <v>23</v>
      </c>
    </row>
    <row r="407" spans="16:19" x14ac:dyDescent="0.35">
      <c r="Q407" t="s">
        <v>118</v>
      </c>
      <c r="S407">
        <v>0</v>
      </c>
    </row>
    <row r="410" spans="16:19" x14ac:dyDescent="0.35">
      <c r="P410" t="s">
        <v>119</v>
      </c>
    </row>
    <row r="427" spans="16:16" x14ac:dyDescent="0.35">
      <c r="P427" t="s">
        <v>120</v>
      </c>
    </row>
    <row r="428" spans="16:16" x14ac:dyDescent="0.35">
      <c r="P428" t="s">
        <v>121</v>
      </c>
    </row>
    <row r="431" spans="16:16" x14ac:dyDescent="0.35">
      <c r="P431" t="s">
        <v>122</v>
      </c>
    </row>
    <row r="453" spans="14:23" x14ac:dyDescent="0.35">
      <c r="N453">
        <v>35</v>
      </c>
      <c r="O453">
        <v>47</v>
      </c>
      <c r="P453">
        <v>36</v>
      </c>
      <c r="Q453">
        <v>37</v>
      </c>
      <c r="R453">
        <v>31</v>
      </c>
      <c r="T453" t="s">
        <v>17</v>
      </c>
      <c r="U453" t="s">
        <v>16</v>
      </c>
      <c r="W453" t="s">
        <v>124</v>
      </c>
    </row>
    <row r="454" spans="14:23" x14ac:dyDescent="0.35">
      <c r="N454">
        <v>28</v>
      </c>
      <c r="O454">
        <v>31</v>
      </c>
      <c r="P454">
        <v>40</v>
      </c>
      <c r="Q454">
        <v>34</v>
      </c>
      <c r="R454">
        <v>37</v>
      </c>
      <c r="T454">
        <v>30</v>
      </c>
      <c r="U454" cm="1">
        <f t="array" ref="U454:U457">FREQUENCY(N453:R462,T454:T456)</f>
        <v>10</v>
      </c>
      <c r="V454" t="s">
        <v>125</v>
      </c>
    </row>
    <row r="455" spans="14:23" x14ac:dyDescent="0.35">
      <c r="N455">
        <v>32</v>
      </c>
      <c r="O455">
        <v>39</v>
      </c>
      <c r="P455">
        <v>42</v>
      </c>
      <c r="Q455">
        <v>46</v>
      </c>
      <c r="R455">
        <v>40</v>
      </c>
      <c r="T455">
        <v>40</v>
      </c>
      <c r="U455">
        <v>28</v>
      </c>
      <c r="V455" t="s">
        <v>126</v>
      </c>
    </row>
    <row r="456" spans="14:23" x14ac:dyDescent="0.35">
      <c r="N456">
        <v>45</v>
      </c>
      <c r="O456">
        <v>43</v>
      </c>
      <c r="P456">
        <v>29</v>
      </c>
      <c r="Q456">
        <v>30</v>
      </c>
      <c r="R456">
        <v>42</v>
      </c>
      <c r="T456">
        <v>50</v>
      </c>
      <c r="U456">
        <v>12</v>
      </c>
      <c r="V456" t="s">
        <v>127</v>
      </c>
    </row>
    <row r="457" spans="14:23" x14ac:dyDescent="0.35">
      <c r="N457">
        <v>38</v>
      </c>
      <c r="O457">
        <v>37</v>
      </c>
      <c r="P457">
        <v>31</v>
      </c>
      <c r="Q457">
        <v>39</v>
      </c>
      <c r="R457">
        <v>33</v>
      </c>
      <c r="U457">
        <v>0</v>
      </c>
    </row>
    <row r="458" spans="14:23" x14ac:dyDescent="0.35">
      <c r="N458">
        <v>29</v>
      </c>
      <c r="O458">
        <v>30</v>
      </c>
      <c r="P458">
        <v>45</v>
      </c>
      <c r="Q458">
        <v>43</v>
      </c>
      <c r="R458">
        <v>39</v>
      </c>
    </row>
    <row r="459" spans="14:23" x14ac:dyDescent="0.35">
      <c r="N459">
        <v>42</v>
      </c>
      <c r="O459">
        <v>34</v>
      </c>
      <c r="P459">
        <v>38</v>
      </c>
      <c r="Q459">
        <v>28</v>
      </c>
      <c r="R459">
        <v>28</v>
      </c>
    </row>
    <row r="460" spans="14:23" x14ac:dyDescent="0.35">
      <c r="N460">
        <v>30</v>
      </c>
      <c r="O460">
        <v>39</v>
      </c>
      <c r="P460">
        <v>33</v>
      </c>
      <c r="Q460">
        <v>32</v>
      </c>
      <c r="R460">
        <v>35</v>
      </c>
    </row>
    <row r="461" spans="14:23" x14ac:dyDescent="0.35">
      <c r="N461">
        <v>36</v>
      </c>
      <c r="O461">
        <v>28</v>
      </c>
      <c r="P461">
        <v>41</v>
      </c>
      <c r="Q461">
        <v>36</v>
      </c>
      <c r="R461">
        <v>38</v>
      </c>
    </row>
    <row r="462" spans="14:23" x14ac:dyDescent="0.35">
      <c r="N462">
        <v>41</v>
      </c>
      <c r="O462">
        <v>33</v>
      </c>
      <c r="P462">
        <v>35</v>
      </c>
      <c r="Q462">
        <v>29</v>
      </c>
      <c r="R462">
        <v>43</v>
      </c>
    </row>
    <row r="464" spans="14:23" x14ac:dyDescent="0.35">
      <c r="N464" t="s">
        <v>123</v>
      </c>
    </row>
    <row r="482" spans="14:17" x14ac:dyDescent="0.35">
      <c r="O482" t="s">
        <v>128</v>
      </c>
      <c r="P482" t="s">
        <v>22</v>
      </c>
    </row>
    <row r="483" spans="14:17" x14ac:dyDescent="0.35">
      <c r="P483" t="s">
        <v>4</v>
      </c>
      <c r="Q483">
        <f>AVERAGE(N453:R462)</f>
        <v>36.14</v>
      </c>
    </row>
    <row r="486" spans="14:17" x14ac:dyDescent="0.35">
      <c r="N486" t="s">
        <v>129</v>
      </c>
    </row>
    <row r="511" spans="13:26" x14ac:dyDescent="0.35">
      <c r="X511" t="s">
        <v>23</v>
      </c>
      <c r="Y511" t="s">
        <v>21</v>
      </c>
      <c r="Z511" t="s">
        <v>131</v>
      </c>
    </row>
    <row r="512" spans="13:26" x14ac:dyDescent="0.35">
      <c r="M512">
        <v>125</v>
      </c>
      <c r="N512">
        <v>118</v>
      </c>
      <c r="O512">
        <v>136</v>
      </c>
      <c r="P512">
        <v>130</v>
      </c>
      <c r="Q512">
        <v>136</v>
      </c>
      <c r="R512">
        <v>130</v>
      </c>
      <c r="S512">
        <v>136</v>
      </c>
      <c r="T512">
        <v>130</v>
      </c>
      <c r="U512">
        <v>136</v>
      </c>
      <c r="V512">
        <v>130</v>
      </c>
      <c r="X512">
        <v>110</v>
      </c>
      <c r="Y512" cm="1">
        <f t="array" ref="Y512:Y517">FREQUENCY(M512:V521,X512:X516)</f>
        <v>0</v>
      </c>
      <c r="Z512" t="s">
        <v>135</v>
      </c>
    </row>
    <row r="513" spans="13:26" x14ac:dyDescent="0.35">
      <c r="M513">
        <v>148</v>
      </c>
      <c r="N513">
        <v>125</v>
      </c>
      <c r="O513">
        <v>127</v>
      </c>
      <c r="P513">
        <v>134</v>
      </c>
      <c r="Q513">
        <v>127</v>
      </c>
      <c r="R513">
        <v>134</v>
      </c>
      <c r="S513">
        <v>127</v>
      </c>
      <c r="T513">
        <v>134</v>
      </c>
      <c r="U513">
        <v>127</v>
      </c>
      <c r="V513">
        <v>134</v>
      </c>
      <c r="X513">
        <v>120</v>
      </c>
      <c r="Y513">
        <v>6</v>
      </c>
      <c r="Z513" t="s">
        <v>132</v>
      </c>
    </row>
    <row r="514" spans="13:26" x14ac:dyDescent="0.35">
      <c r="M514">
        <v>137</v>
      </c>
      <c r="N514">
        <v>132</v>
      </c>
      <c r="O514">
        <v>130</v>
      </c>
      <c r="P514">
        <v>141</v>
      </c>
      <c r="Q514">
        <v>130</v>
      </c>
      <c r="R514">
        <v>141</v>
      </c>
      <c r="S514">
        <v>130</v>
      </c>
      <c r="T514">
        <v>141</v>
      </c>
      <c r="U514">
        <v>130</v>
      </c>
      <c r="V514">
        <v>141</v>
      </c>
      <c r="X514">
        <v>130</v>
      </c>
      <c r="Y514">
        <v>44</v>
      </c>
      <c r="Z514" t="s">
        <v>133</v>
      </c>
    </row>
    <row r="515" spans="13:26" x14ac:dyDescent="0.35">
      <c r="M515">
        <v>120</v>
      </c>
      <c r="N515">
        <v>136</v>
      </c>
      <c r="O515">
        <v>122</v>
      </c>
      <c r="P515">
        <v>119</v>
      </c>
      <c r="Q515">
        <v>122</v>
      </c>
      <c r="R515">
        <v>119</v>
      </c>
      <c r="S515">
        <v>122</v>
      </c>
      <c r="T515">
        <v>119</v>
      </c>
      <c r="U515">
        <v>122</v>
      </c>
      <c r="V515">
        <v>119</v>
      </c>
      <c r="X515">
        <v>140</v>
      </c>
      <c r="Y515">
        <v>43</v>
      </c>
      <c r="Z515" t="s">
        <v>134</v>
      </c>
    </row>
    <row r="516" spans="13:26" x14ac:dyDescent="0.35">
      <c r="M516">
        <v>135</v>
      </c>
      <c r="N516">
        <v>128</v>
      </c>
      <c r="O516">
        <v>125</v>
      </c>
      <c r="P516">
        <v>125</v>
      </c>
      <c r="Q516">
        <v>125</v>
      </c>
      <c r="R516">
        <v>125</v>
      </c>
      <c r="S516">
        <v>125</v>
      </c>
      <c r="T516">
        <v>125</v>
      </c>
      <c r="U516">
        <v>125</v>
      </c>
      <c r="V516">
        <v>125</v>
      </c>
      <c r="X516">
        <v>150</v>
      </c>
      <c r="Y516">
        <v>7</v>
      </c>
      <c r="Z516" t="s">
        <v>136</v>
      </c>
    </row>
    <row r="517" spans="13:26" x14ac:dyDescent="0.35">
      <c r="M517">
        <v>132</v>
      </c>
      <c r="N517">
        <v>123</v>
      </c>
      <c r="O517">
        <v>133</v>
      </c>
      <c r="P517">
        <v>131</v>
      </c>
      <c r="Q517">
        <v>133</v>
      </c>
      <c r="R517">
        <v>131</v>
      </c>
      <c r="S517">
        <v>133</v>
      </c>
      <c r="T517">
        <v>131</v>
      </c>
      <c r="U517">
        <v>133</v>
      </c>
      <c r="V517">
        <v>131</v>
      </c>
      <c r="Y517">
        <v>0</v>
      </c>
    </row>
    <row r="518" spans="13:26" x14ac:dyDescent="0.35">
      <c r="M518">
        <v>145</v>
      </c>
      <c r="N518">
        <v>132</v>
      </c>
      <c r="O518">
        <v>140</v>
      </c>
      <c r="P518">
        <v>136</v>
      </c>
      <c r="Q518">
        <v>140</v>
      </c>
      <c r="R518">
        <v>136</v>
      </c>
      <c r="S518">
        <v>140</v>
      </c>
      <c r="T518">
        <v>136</v>
      </c>
      <c r="U518">
        <v>140</v>
      </c>
      <c r="V518">
        <v>136</v>
      </c>
    </row>
    <row r="519" spans="13:26" x14ac:dyDescent="0.35">
      <c r="M519">
        <v>122</v>
      </c>
      <c r="N519">
        <v>138</v>
      </c>
      <c r="O519">
        <v>126</v>
      </c>
      <c r="P519">
        <v>128</v>
      </c>
      <c r="Q519">
        <v>126</v>
      </c>
      <c r="R519">
        <v>128</v>
      </c>
      <c r="S519">
        <v>126</v>
      </c>
      <c r="T519">
        <v>128</v>
      </c>
      <c r="U519">
        <v>126</v>
      </c>
      <c r="V519">
        <v>128</v>
      </c>
    </row>
    <row r="520" spans="13:26" x14ac:dyDescent="0.35">
      <c r="M520">
        <v>130</v>
      </c>
      <c r="N520">
        <v>126</v>
      </c>
      <c r="O520">
        <v>133</v>
      </c>
      <c r="P520">
        <v>124</v>
      </c>
      <c r="Q520">
        <v>133</v>
      </c>
      <c r="R520">
        <v>124</v>
      </c>
      <c r="S520">
        <v>133</v>
      </c>
      <c r="T520">
        <v>124</v>
      </c>
      <c r="U520">
        <v>133</v>
      </c>
      <c r="V520">
        <v>124</v>
      </c>
    </row>
    <row r="521" spans="13:26" x14ac:dyDescent="0.35">
      <c r="M521">
        <v>141</v>
      </c>
      <c r="N521">
        <v>129</v>
      </c>
      <c r="O521">
        <v>135</v>
      </c>
      <c r="P521">
        <v>132</v>
      </c>
      <c r="Q521">
        <v>135</v>
      </c>
      <c r="R521">
        <v>132</v>
      </c>
      <c r="S521">
        <v>135</v>
      </c>
      <c r="T521">
        <v>132</v>
      </c>
      <c r="U521">
        <v>135</v>
      </c>
      <c r="V521">
        <v>132</v>
      </c>
    </row>
    <row r="525" spans="13:26" x14ac:dyDescent="0.35">
      <c r="R525">
        <f>MIN(M512:V521)</f>
        <v>118</v>
      </c>
    </row>
    <row r="526" spans="13:26" x14ac:dyDescent="0.35">
      <c r="M526" t="s">
        <v>128</v>
      </c>
      <c r="N526" t="s">
        <v>22</v>
      </c>
      <c r="R526">
        <f>MAX(M512:V521)</f>
        <v>148</v>
      </c>
    </row>
    <row r="527" spans="13:26" x14ac:dyDescent="0.35">
      <c r="N527" t="s">
        <v>3</v>
      </c>
      <c r="O527">
        <f>MEDIAN(M512:V521)</f>
        <v>130.5</v>
      </c>
    </row>
    <row r="530" spans="13:19" x14ac:dyDescent="0.35">
      <c r="M530" t="s">
        <v>130</v>
      </c>
    </row>
    <row r="542" spans="13:19" x14ac:dyDescent="0.35">
      <c r="N542" t="s">
        <v>24</v>
      </c>
      <c r="O542" t="s">
        <v>25</v>
      </c>
      <c r="P542" t="s">
        <v>26</v>
      </c>
      <c r="R542" t="s">
        <v>23</v>
      </c>
      <c r="S542" t="s">
        <v>21</v>
      </c>
    </row>
    <row r="543" spans="13:19" x14ac:dyDescent="0.35">
      <c r="N543">
        <v>45</v>
      </c>
      <c r="O543">
        <v>32</v>
      </c>
      <c r="P543">
        <v>40</v>
      </c>
      <c r="R543">
        <v>10</v>
      </c>
      <c r="S543" cm="1">
        <f t="array" ref="S543:S548">FREQUENCY(N543:P552,R543:R547)</f>
        <v>0</v>
      </c>
    </row>
    <row r="544" spans="13:19" x14ac:dyDescent="0.35">
      <c r="N544">
        <v>35</v>
      </c>
      <c r="O544">
        <v>28</v>
      </c>
      <c r="P544">
        <v>39</v>
      </c>
      <c r="R544">
        <v>20</v>
      </c>
      <c r="S544">
        <v>0</v>
      </c>
    </row>
    <row r="545" spans="13:19" x14ac:dyDescent="0.35">
      <c r="N545">
        <v>40</v>
      </c>
      <c r="O545">
        <v>30</v>
      </c>
      <c r="P545">
        <v>42</v>
      </c>
      <c r="R545">
        <v>30</v>
      </c>
      <c r="S545">
        <v>3</v>
      </c>
    </row>
    <row r="546" spans="13:19" x14ac:dyDescent="0.35">
      <c r="N546">
        <v>38</v>
      </c>
      <c r="O546">
        <v>34</v>
      </c>
      <c r="P546">
        <v>41</v>
      </c>
      <c r="R546">
        <v>40</v>
      </c>
      <c r="S546">
        <v>16</v>
      </c>
    </row>
    <row r="547" spans="13:19" x14ac:dyDescent="0.35">
      <c r="N547">
        <v>42</v>
      </c>
      <c r="O547">
        <v>33</v>
      </c>
      <c r="P547">
        <v>38</v>
      </c>
      <c r="R547">
        <v>50</v>
      </c>
      <c r="S547">
        <v>11</v>
      </c>
    </row>
    <row r="548" spans="13:19" x14ac:dyDescent="0.35">
      <c r="N548">
        <v>37</v>
      </c>
      <c r="O548">
        <v>35</v>
      </c>
      <c r="P548">
        <v>43</v>
      </c>
      <c r="S548">
        <v>0</v>
      </c>
    </row>
    <row r="549" spans="13:19" x14ac:dyDescent="0.35">
      <c r="N549">
        <v>39</v>
      </c>
      <c r="O549">
        <v>31</v>
      </c>
      <c r="P549">
        <v>45</v>
      </c>
    </row>
    <row r="550" spans="13:19" x14ac:dyDescent="0.35">
      <c r="N550">
        <v>43</v>
      </c>
      <c r="O550">
        <v>29</v>
      </c>
      <c r="P550">
        <v>44</v>
      </c>
    </row>
    <row r="551" spans="13:19" x14ac:dyDescent="0.35">
      <c r="N551">
        <v>44</v>
      </c>
      <c r="O551">
        <v>36</v>
      </c>
      <c r="P551">
        <v>41</v>
      </c>
    </row>
    <row r="552" spans="13:19" x14ac:dyDescent="0.35">
      <c r="N552">
        <v>41</v>
      </c>
      <c r="O552">
        <v>37</v>
      </c>
      <c r="P552">
        <v>37</v>
      </c>
    </row>
    <row r="557" spans="13:19" x14ac:dyDescent="0.35">
      <c r="M557" t="s">
        <v>128</v>
      </c>
      <c r="N557" t="s">
        <v>0</v>
      </c>
    </row>
    <row r="558" spans="13:19" x14ac:dyDescent="0.35">
      <c r="N558" t="s">
        <v>4</v>
      </c>
      <c r="O558">
        <f>AVERAGE(N543:P552)</f>
        <v>37.966666666666669</v>
      </c>
    </row>
    <row r="561" spans="13:15" x14ac:dyDescent="0.35">
      <c r="M561" t="s">
        <v>137</v>
      </c>
      <c r="N561" t="s">
        <v>1</v>
      </c>
    </row>
    <row r="562" spans="13:15" x14ac:dyDescent="0.35">
      <c r="N562" t="s">
        <v>15</v>
      </c>
      <c r="O562">
        <f>MAX(N543:P552)-MIN(N543:P552)</f>
        <v>17</v>
      </c>
    </row>
    <row r="565" spans="13:15" x14ac:dyDescent="0.35">
      <c r="M565" t="s">
        <v>138</v>
      </c>
    </row>
    <row r="586" spans="13:17" x14ac:dyDescent="0.35">
      <c r="M586">
        <v>-0.7</v>
      </c>
      <c r="N586">
        <v>1.9</v>
      </c>
      <c r="O586">
        <v>-1.8</v>
      </c>
      <c r="P586">
        <v>-1</v>
      </c>
      <c r="Q586">
        <v>-2.5</v>
      </c>
    </row>
    <row r="587" spans="13:17" x14ac:dyDescent="0.35">
      <c r="M587">
        <v>1.2</v>
      </c>
      <c r="N587">
        <v>-1.1000000000000001</v>
      </c>
      <c r="O587">
        <v>1.5</v>
      </c>
      <c r="P587">
        <v>1.7</v>
      </c>
      <c r="Q587">
        <v>1.3</v>
      </c>
    </row>
    <row r="588" spans="13:17" x14ac:dyDescent="0.35">
      <c r="M588">
        <v>-1.5</v>
      </c>
      <c r="N588">
        <v>-0.4</v>
      </c>
      <c r="O588">
        <v>-0.2</v>
      </c>
      <c r="P588">
        <v>-0.9</v>
      </c>
      <c r="Q588">
        <v>-0.8</v>
      </c>
    </row>
    <row r="589" spans="13:17" x14ac:dyDescent="0.35">
      <c r="M589">
        <v>-0.3</v>
      </c>
      <c r="N589">
        <v>2.2000000000000002</v>
      </c>
      <c r="O589">
        <v>-2.1</v>
      </c>
      <c r="P589">
        <v>-2</v>
      </c>
      <c r="Q589">
        <v>-1.9</v>
      </c>
    </row>
    <row r="590" spans="13:17" x14ac:dyDescent="0.35">
      <c r="M590">
        <v>2.6</v>
      </c>
      <c r="N590">
        <v>-0.9</v>
      </c>
      <c r="O590">
        <v>2.8</v>
      </c>
      <c r="P590">
        <v>2.7</v>
      </c>
      <c r="Q590">
        <v>2.1</v>
      </c>
    </row>
    <row r="591" spans="13:17" x14ac:dyDescent="0.35">
      <c r="M591">
        <v>1.1000000000000001</v>
      </c>
      <c r="N591">
        <v>1.6</v>
      </c>
      <c r="O591">
        <v>0.8</v>
      </c>
      <c r="P591">
        <v>0.6</v>
      </c>
      <c r="Q591">
        <v>0.5</v>
      </c>
    </row>
    <row r="592" spans="13:17" x14ac:dyDescent="0.35">
      <c r="M592">
        <v>-1.7</v>
      </c>
      <c r="N592">
        <v>-0.6</v>
      </c>
      <c r="O592">
        <v>-1.6</v>
      </c>
      <c r="P592">
        <v>-1.4</v>
      </c>
      <c r="Q592">
        <v>-1.2</v>
      </c>
    </row>
    <row r="593" spans="8:20" x14ac:dyDescent="0.35">
      <c r="M593">
        <v>0.9</v>
      </c>
      <c r="N593">
        <v>-1.3</v>
      </c>
      <c r="O593">
        <v>1.4</v>
      </c>
      <c r="P593">
        <v>1.1000000000000001</v>
      </c>
      <c r="Q593">
        <v>1.8</v>
      </c>
    </row>
    <row r="594" spans="8:20" x14ac:dyDescent="0.35">
      <c r="M594">
        <v>-1.4</v>
      </c>
      <c r="N594">
        <v>2.4</v>
      </c>
      <c r="O594">
        <v>-0.1</v>
      </c>
      <c r="P594">
        <v>-0.3</v>
      </c>
      <c r="Q594">
        <v>-0.5</v>
      </c>
    </row>
    <row r="595" spans="8:20" x14ac:dyDescent="0.35">
      <c r="M595">
        <v>0.3</v>
      </c>
      <c r="N595">
        <v>0.7</v>
      </c>
      <c r="O595">
        <v>2.5</v>
      </c>
      <c r="P595">
        <v>2</v>
      </c>
      <c r="Q595">
        <v>2.2999999999999998</v>
      </c>
    </row>
    <row r="597" spans="8:20" x14ac:dyDescent="0.35">
      <c r="N597" t="s">
        <v>139</v>
      </c>
      <c r="O597" t="s">
        <v>27</v>
      </c>
      <c r="P597">
        <f>SKEW(L586:P595)</f>
        <v>0.1192688162310495</v>
      </c>
      <c r="S597" t="s">
        <v>93</v>
      </c>
      <c r="T597">
        <f>AVERAGE(M586:Q595)</f>
        <v>0.23600000000000002</v>
      </c>
    </row>
    <row r="598" spans="8:20" x14ac:dyDescent="0.35">
      <c r="N598" t="s">
        <v>128</v>
      </c>
      <c r="O598" t="s">
        <v>28</v>
      </c>
      <c r="P598">
        <f>KURT(L586:P595)</f>
        <v>-1.3063341280946232</v>
      </c>
      <c r="S598" t="s">
        <v>92</v>
      </c>
      <c r="T598">
        <f>MEDIAN(M586:Q595)</f>
        <v>0.1</v>
      </c>
    </row>
    <row r="599" spans="8:20" x14ac:dyDescent="0.35">
      <c r="S599" t="s">
        <v>91</v>
      </c>
      <c r="T599">
        <f>MODE(M586:Q595)</f>
        <v>-0.9</v>
      </c>
    </row>
    <row r="601" spans="8:20" x14ac:dyDescent="0.35">
      <c r="N601" t="s">
        <v>143</v>
      </c>
    </row>
    <row r="602" spans="8:20" x14ac:dyDescent="0.35">
      <c r="N602" s="4" t="s">
        <v>140</v>
      </c>
    </row>
    <row r="603" spans="8:20" x14ac:dyDescent="0.35">
      <c r="N603" t="s">
        <v>141</v>
      </c>
    </row>
    <row r="604" spans="8:20" x14ac:dyDescent="0.35">
      <c r="H604" s="5"/>
      <c r="N604" t="s">
        <v>142</v>
      </c>
    </row>
    <row r="618" spans="13:22" x14ac:dyDescent="0.35">
      <c r="M618">
        <v>2.5</v>
      </c>
      <c r="N618">
        <v>2.8</v>
      </c>
      <c r="O618">
        <v>2.2000000000000002</v>
      </c>
      <c r="P618">
        <v>3.1</v>
      </c>
      <c r="Q618">
        <v>2.8</v>
      </c>
      <c r="R618">
        <v>2.2000000000000002</v>
      </c>
      <c r="S618">
        <v>3.1</v>
      </c>
      <c r="T618">
        <v>2.8</v>
      </c>
      <c r="U618">
        <v>2.2000000000000002</v>
      </c>
      <c r="V618">
        <v>3.1</v>
      </c>
    </row>
    <row r="619" spans="13:22" x14ac:dyDescent="0.35">
      <c r="M619">
        <v>4.8</v>
      </c>
      <c r="N619">
        <v>4.0999999999999996</v>
      </c>
      <c r="O619">
        <v>3.6</v>
      </c>
      <c r="P619">
        <v>2.9</v>
      </c>
      <c r="Q619">
        <v>4.0999999999999996</v>
      </c>
      <c r="R619">
        <v>3.6</v>
      </c>
      <c r="S619">
        <v>2.9</v>
      </c>
      <c r="T619">
        <v>4.0999999999999996</v>
      </c>
      <c r="U619">
        <v>3.6</v>
      </c>
      <c r="V619">
        <v>2.9</v>
      </c>
    </row>
    <row r="620" spans="13:22" x14ac:dyDescent="0.35">
      <c r="M620">
        <v>3.2</v>
      </c>
      <c r="N620">
        <v>2.6</v>
      </c>
      <c r="O620">
        <v>4</v>
      </c>
      <c r="P620">
        <v>4.5999999999999996</v>
      </c>
      <c r="Q620">
        <v>2.6</v>
      </c>
      <c r="R620">
        <v>4</v>
      </c>
      <c r="S620">
        <v>4.5999999999999996</v>
      </c>
      <c r="T620">
        <v>2.6</v>
      </c>
      <c r="U620">
        <v>4</v>
      </c>
      <c r="V620">
        <v>4.5999999999999996</v>
      </c>
    </row>
    <row r="621" spans="13:22" x14ac:dyDescent="0.35">
      <c r="M621">
        <v>2.1</v>
      </c>
      <c r="N621">
        <v>2.4</v>
      </c>
      <c r="O621">
        <v>2.7</v>
      </c>
      <c r="P621">
        <v>3.3</v>
      </c>
      <c r="Q621">
        <v>2.4</v>
      </c>
      <c r="R621">
        <v>2.7</v>
      </c>
      <c r="S621">
        <v>3.3</v>
      </c>
      <c r="T621">
        <v>2.4</v>
      </c>
      <c r="U621">
        <v>2.7</v>
      </c>
      <c r="V621">
        <v>3.3</v>
      </c>
    </row>
    <row r="622" spans="13:22" x14ac:dyDescent="0.35">
      <c r="M622">
        <v>4.5</v>
      </c>
      <c r="N622">
        <v>4.7</v>
      </c>
      <c r="O622">
        <v>3.8</v>
      </c>
      <c r="P622">
        <v>2.5</v>
      </c>
      <c r="Q622">
        <v>4.7</v>
      </c>
      <c r="R622">
        <v>3.8</v>
      </c>
      <c r="S622">
        <v>2.5</v>
      </c>
      <c r="T622">
        <v>4.7</v>
      </c>
      <c r="U622">
        <v>3.8</v>
      </c>
      <c r="V622">
        <v>2.5</v>
      </c>
    </row>
    <row r="623" spans="13:22" x14ac:dyDescent="0.35">
      <c r="M623">
        <v>2.9</v>
      </c>
      <c r="N623">
        <v>3.3</v>
      </c>
      <c r="O623">
        <v>3.5</v>
      </c>
      <c r="P623">
        <v>4.9000000000000004</v>
      </c>
      <c r="Q623">
        <v>3.3</v>
      </c>
      <c r="R623">
        <v>3.5</v>
      </c>
      <c r="S623">
        <v>4.9000000000000004</v>
      </c>
      <c r="T623">
        <v>3.3</v>
      </c>
      <c r="U623">
        <v>3.5</v>
      </c>
      <c r="V623">
        <v>4.9000000000000004</v>
      </c>
    </row>
    <row r="624" spans="13:22" x14ac:dyDescent="0.35">
      <c r="M624">
        <v>2.2999999999999998</v>
      </c>
      <c r="N624">
        <v>2.7</v>
      </c>
      <c r="O624">
        <v>3.2</v>
      </c>
      <c r="P624">
        <v>2.8</v>
      </c>
      <c r="Q624">
        <v>2.7</v>
      </c>
      <c r="R624">
        <v>3.2</v>
      </c>
      <c r="S624">
        <v>2.8</v>
      </c>
      <c r="T624">
        <v>2.7</v>
      </c>
      <c r="U624">
        <v>3.2</v>
      </c>
    </row>
    <row r="625" spans="13:21" x14ac:dyDescent="0.35">
      <c r="M625">
        <v>3.1</v>
      </c>
      <c r="N625">
        <v>3</v>
      </c>
      <c r="O625">
        <v>4.4000000000000004</v>
      </c>
      <c r="P625">
        <v>3</v>
      </c>
      <c r="Q625">
        <v>3</v>
      </c>
      <c r="R625">
        <v>4.4000000000000004</v>
      </c>
      <c r="S625">
        <v>3</v>
      </c>
      <c r="T625">
        <v>3</v>
      </c>
      <c r="U625">
        <v>4.4000000000000004</v>
      </c>
    </row>
    <row r="626" spans="13:21" x14ac:dyDescent="0.35">
      <c r="M626">
        <v>4.2</v>
      </c>
      <c r="N626">
        <v>4.3</v>
      </c>
      <c r="O626">
        <v>2</v>
      </c>
      <c r="P626">
        <v>4.2</v>
      </c>
      <c r="Q626">
        <v>4.3</v>
      </c>
      <c r="R626">
        <v>2</v>
      </c>
      <c r="S626">
        <v>4.2</v>
      </c>
      <c r="T626">
        <v>4.3</v>
      </c>
      <c r="U626">
        <v>2</v>
      </c>
    </row>
    <row r="627" spans="13:21" x14ac:dyDescent="0.35">
      <c r="M627">
        <v>3.9</v>
      </c>
      <c r="N627">
        <v>3.7</v>
      </c>
      <c r="O627">
        <v>3.4</v>
      </c>
      <c r="P627">
        <v>3.9</v>
      </c>
      <c r="Q627">
        <v>3.7</v>
      </c>
      <c r="R627">
        <v>3.4</v>
      </c>
      <c r="S627">
        <v>3.9</v>
      </c>
      <c r="T627">
        <v>3.7</v>
      </c>
      <c r="U627">
        <v>3.4</v>
      </c>
    </row>
    <row r="630" spans="13:21" x14ac:dyDescent="0.35">
      <c r="N630" t="s">
        <v>139</v>
      </c>
      <c r="O630" t="s">
        <v>27</v>
      </c>
      <c r="P630">
        <f>SKEW(M618:V627)</f>
        <v>0.22402536454542682</v>
      </c>
    </row>
    <row r="631" spans="13:21" x14ac:dyDescent="0.35">
      <c r="N631" t="s">
        <v>128</v>
      </c>
      <c r="O631" t="s">
        <v>28</v>
      </c>
      <c r="P631">
        <f>KURT(M618:V627)</f>
        <v>-0.93120912452529092</v>
      </c>
    </row>
    <row r="633" spans="13:21" x14ac:dyDescent="0.35">
      <c r="N633" t="s">
        <v>144</v>
      </c>
    </row>
    <row r="634" spans="13:21" x14ac:dyDescent="0.35">
      <c r="N634" t="s">
        <v>145</v>
      </c>
    </row>
    <row r="652" spans="12:21" x14ac:dyDescent="0.35">
      <c r="L652">
        <v>4</v>
      </c>
      <c r="M652">
        <v>5</v>
      </c>
      <c r="N652">
        <v>4</v>
      </c>
      <c r="O652">
        <v>3</v>
      </c>
      <c r="P652">
        <v>3</v>
      </c>
      <c r="Q652">
        <v>5</v>
      </c>
      <c r="R652">
        <v>3</v>
      </c>
      <c r="S652">
        <v>3</v>
      </c>
      <c r="T652">
        <v>5</v>
      </c>
      <c r="U652">
        <v>3</v>
      </c>
    </row>
    <row r="653" spans="12:21" x14ac:dyDescent="0.35">
      <c r="L653">
        <v>5</v>
      </c>
      <c r="M653">
        <v>4</v>
      </c>
      <c r="N653">
        <v>3</v>
      </c>
      <c r="O653">
        <v>4</v>
      </c>
      <c r="P653">
        <v>4</v>
      </c>
      <c r="Q653">
        <v>4</v>
      </c>
      <c r="R653">
        <v>4</v>
      </c>
      <c r="S653">
        <v>4</v>
      </c>
      <c r="T653">
        <v>4</v>
      </c>
      <c r="U653">
        <v>4</v>
      </c>
    </row>
    <row r="654" spans="12:21" x14ac:dyDescent="0.35">
      <c r="L654">
        <v>3</v>
      </c>
      <c r="M654">
        <v>2</v>
      </c>
      <c r="N654">
        <v>2</v>
      </c>
      <c r="O654">
        <v>5</v>
      </c>
      <c r="P654">
        <v>5</v>
      </c>
      <c r="Q654">
        <v>3</v>
      </c>
      <c r="R654">
        <v>5</v>
      </c>
      <c r="S654">
        <v>5</v>
      </c>
      <c r="T654">
        <v>3</v>
      </c>
      <c r="U654">
        <v>5</v>
      </c>
    </row>
    <row r="655" spans="12:21" x14ac:dyDescent="0.35">
      <c r="L655">
        <v>4</v>
      </c>
      <c r="M655">
        <v>3</v>
      </c>
      <c r="N655">
        <v>4</v>
      </c>
      <c r="O655">
        <v>2</v>
      </c>
      <c r="P655">
        <v>4</v>
      </c>
      <c r="Q655">
        <v>4</v>
      </c>
      <c r="R655">
        <v>2</v>
      </c>
      <c r="S655">
        <v>4</v>
      </c>
      <c r="T655">
        <v>4</v>
      </c>
      <c r="U655">
        <v>2</v>
      </c>
    </row>
    <row r="656" spans="12:21" x14ac:dyDescent="0.35">
      <c r="L656">
        <v>4</v>
      </c>
      <c r="M656">
        <v>4</v>
      </c>
      <c r="N656">
        <v>5</v>
      </c>
      <c r="O656">
        <v>3</v>
      </c>
      <c r="P656">
        <v>2</v>
      </c>
      <c r="Q656">
        <v>5</v>
      </c>
      <c r="R656">
        <v>3</v>
      </c>
      <c r="S656">
        <v>2</v>
      </c>
      <c r="T656">
        <v>5</v>
      </c>
      <c r="U656">
        <v>3</v>
      </c>
    </row>
    <row r="657" spans="12:21" x14ac:dyDescent="0.35">
      <c r="L657">
        <v>3</v>
      </c>
      <c r="M657">
        <v>5</v>
      </c>
      <c r="N657">
        <v>3</v>
      </c>
      <c r="O657">
        <v>4</v>
      </c>
      <c r="P657">
        <v>3</v>
      </c>
      <c r="Q657">
        <v>3</v>
      </c>
      <c r="R657">
        <v>4</v>
      </c>
      <c r="S657">
        <v>3</v>
      </c>
      <c r="T657">
        <v>3</v>
      </c>
      <c r="U657">
        <v>4</v>
      </c>
    </row>
    <row r="658" spans="12:21" x14ac:dyDescent="0.35">
      <c r="L658">
        <v>2</v>
      </c>
      <c r="M658">
        <v>3</v>
      </c>
      <c r="N658">
        <v>4</v>
      </c>
      <c r="O658">
        <v>4</v>
      </c>
      <c r="P658">
        <v>4</v>
      </c>
      <c r="Q658">
        <v>4</v>
      </c>
      <c r="R658">
        <v>4</v>
      </c>
      <c r="S658">
        <v>4</v>
      </c>
      <c r="T658">
        <v>4</v>
      </c>
      <c r="U658">
        <v>4</v>
      </c>
    </row>
    <row r="659" spans="12:21" x14ac:dyDescent="0.35">
      <c r="L659">
        <v>5</v>
      </c>
      <c r="M659">
        <v>4</v>
      </c>
      <c r="N659">
        <v>5</v>
      </c>
      <c r="O659">
        <v>3</v>
      </c>
      <c r="P659">
        <v>5</v>
      </c>
      <c r="Q659">
        <v>5</v>
      </c>
      <c r="R659">
        <v>3</v>
      </c>
      <c r="S659">
        <v>5</v>
      </c>
      <c r="T659">
        <v>5</v>
      </c>
      <c r="U659">
        <v>3</v>
      </c>
    </row>
    <row r="660" spans="12:21" x14ac:dyDescent="0.35">
      <c r="L660">
        <v>4</v>
      </c>
      <c r="M660">
        <v>5</v>
      </c>
      <c r="N660">
        <v>4</v>
      </c>
      <c r="O660">
        <v>5</v>
      </c>
      <c r="P660">
        <v>3</v>
      </c>
      <c r="Q660">
        <v>4</v>
      </c>
      <c r="R660">
        <v>5</v>
      </c>
      <c r="S660">
        <v>3</v>
      </c>
      <c r="T660">
        <v>4</v>
      </c>
      <c r="U660">
        <v>5</v>
      </c>
    </row>
    <row r="661" spans="12:21" x14ac:dyDescent="0.35">
      <c r="L661">
        <v>3</v>
      </c>
      <c r="M661">
        <v>3</v>
      </c>
      <c r="N661">
        <v>3</v>
      </c>
      <c r="O661">
        <v>4</v>
      </c>
      <c r="P661">
        <v>4</v>
      </c>
      <c r="Q661">
        <v>3</v>
      </c>
      <c r="R661">
        <v>4</v>
      </c>
      <c r="S661">
        <v>4</v>
      </c>
      <c r="T661">
        <v>3</v>
      </c>
      <c r="U661">
        <v>4</v>
      </c>
    </row>
    <row r="663" spans="12:21" x14ac:dyDescent="0.35">
      <c r="N663" t="s">
        <v>139</v>
      </c>
      <c r="O663" t="s">
        <v>27</v>
      </c>
      <c r="P663">
        <f>SKEW(L652:U661)</f>
        <v>-0.21090973977304506</v>
      </c>
    </row>
    <row r="664" spans="12:21" x14ac:dyDescent="0.35">
      <c r="N664" t="s">
        <v>128</v>
      </c>
      <c r="O664" t="s">
        <v>28</v>
      </c>
      <c r="P664">
        <f>KURT(L652:U661)</f>
        <v>-0.74525627211662426</v>
      </c>
    </row>
    <row r="666" spans="12:21" x14ac:dyDescent="0.35">
      <c r="N666" t="s">
        <v>144</v>
      </c>
    </row>
    <row r="667" spans="12:21" x14ac:dyDescent="0.35">
      <c r="N667" t="s">
        <v>152</v>
      </c>
    </row>
    <row r="669" spans="12:21" x14ac:dyDescent="0.35">
      <c r="Q669">
        <f ca="1">Q669</f>
        <v>0</v>
      </c>
    </row>
    <row r="689" spans="13:22" x14ac:dyDescent="0.35">
      <c r="M689">
        <v>280</v>
      </c>
      <c r="N689">
        <v>270</v>
      </c>
      <c r="O689">
        <v>270</v>
      </c>
      <c r="P689">
        <v>270</v>
      </c>
      <c r="Q689">
        <v>270</v>
      </c>
      <c r="R689">
        <v>270</v>
      </c>
      <c r="S689">
        <v>270</v>
      </c>
      <c r="T689">
        <v>270</v>
      </c>
      <c r="U689">
        <v>270</v>
      </c>
      <c r="V689">
        <v>270</v>
      </c>
    </row>
    <row r="690" spans="13:22" x14ac:dyDescent="0.35">
      <c r="M690">
        <v>350</v>
      </c>
      <c r="N690">
        <v>350</v>
      </c>
      <c r="O690">
        <v>350</v>
      </c>
      <c r="P690">
        <v>350</v>
      </c>
      <c r="Q690">
        <v>350</v>
      </c>
      <c r="R690">
        <v>350</v>
      </c>
      <c r="S690">
        <v>350</v>
      </c>
      <c r="T690">
        <v>350</v>
      </c>
      <c r="U690">
        <v>350</v>
      </c>
      <c r="V690">
        <v>350</v>
      </c>
    </row>
    <row r="691" spans="13:22" x14ac:dyDescent="0.35">
      <c r="M691">
        <v>310</v>
      </c>
      <c r="N691">
        <v>300</v>
      </c>
      <c r="O691">
        <v>300</v>
      </c>
      <c r="P691">
        <v>300</v>
      </c>
      <c r="Q691">
        <v>300</v>
      </c>
      <c r="R691">
        <v>300</v>
      </c>
      <c r="S691">
        <v>300</v>
      </c>
      <c r="T691">
        <v>300</v>
      </c>
      <c r="U691">
        <v>300</v>
      </c>
      <c r="V691">
        <v>300</v>
      </c>
    </row>
    <row r="692" spans="13:22" x14ac:dyDescent="0.35">
      <c r="M692">
        <v>270</v>
      </c>
      <c r="N692">
        <v>330</v>
      </c>
      <c r="O692">
        <v>330</v>
      </c>
      <c r="P692">
        <v>330</v>
      </c>
      <c r="Q692">
        <v>330</v>
      </c>
      <c r="R692">
        <v>330</v>
      </c>
      <c r="S692">
        <v>330</v>
      </c>
      <c r="T692">
        <v>330</v>
      </c>
      <c r="U692">
        <v>330</v>
      </c>
      <c r="V692">
        <v>330</v>
      </c>
    </row>
    <row r="693" spans="13:22" x14ac:dyDescent="0.35">
      <c r="M693">
        <v>390</v>
      </c>
      <c r="N693">
        <v>370</v>
      </c>
      <c r="O693">
        <v>370</v>
      </c>
      <c r="P693">
        <v>370</v>
      </c>
      <c r="Q693">
        <v>370</v>
      </c>
      <c r="R693">
        <v>370</v>
      </c>
      <c r="S693">
        <v>370</v>
      </c>
      <c r="T693">
        <v>370</v>
      </c>
      <c r="U693">
        <v>370</v>
      </c>
      <c r="V693">
        <v>370</v>
      </c>
    </row>
    <row r="694" spans="13:22" x14ac:dyDescent="0.35">
      <c r="M694">
        <v>320</v>
      </c>
      <c r="N694">
        <v>310</v>
      </c>
      <c r="O694">
        <v>310</v>
      </c>
      <c r="P694">
        <v>310</v>
      </c>
      <c r="Q694">
        <v>310</v>
      </c>
      <c r="R694">
        <v>310</v>
      </c>
      <c r="S694">
        <v>310</v>
      </c>
      <c r="T694">
        <v>310</v>
      </c>
      <c r="U694">
        <v>310</v>
      </c>
      <c r="V694">
        <v>310</v>
      </c>
    </row>
    <row r="695" spans="13:22" x14ac:dyDescent="0.35">
      <c r="M695">
        <v>290</v>
      </c>
      <c r="N695">
        <v>280</v>
      </c>
      <c r="O695">
        <v>280</v>
      </c>
      <c r="P695">
        <v>280</v>
      </c>
      <c r="Q695">
        <v>280</v>
      </c>
      <c r="R695">
        <v>280</v>
      </c>
      <c r="S695">
        <v>280</v>
      </c>
      <c r="T695">
        <v>280</v>
      </c>
      <c r="U695">
        <v>280</v>
      </c>
      <c r="V695">
        <v>280</v>
      </c>
    </row>
    <row r="696" spans="13:22" x14ac:dyDescent="0.35">
      <c r="M696">
        <v>340</v>
      </c>
      <c r="N696">
        <v>320</v>
      </c>
      <c r="O696">
        <v>320</v>
      </c>
      <c r="P696">
        <v>320</v>
      </c>
      <c r="Q696">
        <v>320</v>
      </c>
      <c r="R696">
        <v>320</v>
      </c>
      <c r="S696">
        <v>320</v>
      </c>
      <c r="T696">
        <v>320</v>
      </c>
      <c r="U696">
        <v>320</v>
      </c>
      <c r="V696">
        <v>320</v>
      </c>
    </row>
    <row r="697" spans="13:22" x14ac:dyDescent="0.35">
      <c r="M697">
        <v>310</v>
      </c>
      <c r="N697">
        <v>350</v>
      </c>
      <c r="O697">
        <v>350</v>
      </c>
      <c r="P697">
        <v>350</v>
      </c>
      <c r="Q697">
        <v>350</v>
      </c>
      <c r="R697">
        <v>350</v>
      </c>
      <c r="S697">
        <v>350</v>
      </c>
      <c r="T697">
        <v>350</v>
      </c>
      <c r="U697">
        <v>350</v>
      </c>
      <c r="V697">
        <v>350</v>
      </c>
    </row>
    <row r="698" spans="13:22" x14ac:dyDescent="0.35">
      <c r="M698">
        <v>380</v>
      </c>
      <c r="N698">
        <v>290</v>
      </c>
      <c r="O698">
        <v>290</v>
      </c>
      <c r="P698">
        <v>290</v>
      </c>
      <c r="Q698">
        <v>290</v>
      </c>
      <c r="R698">
        <v>290</v>
      </c>
      <c r="S698">
        <v>290</v>
      </c>
      <c r="T698">
        <v>290</v>
      </c>
      <c r="U698">
        <v>290</v>
      </c>
      <c r="V698">
        <v>290</v>
      </c>
    </row>
    <row r="702" spans="13:22" x14ac:dyDescent="0.35">
      <c r="M702" t="s">
        <v>147</v>
      </c>
      <c r="N702" t="s">
        <v>27</v>
      </c>
      <c r="O702">
        <f>SKEW(M689:V698)</f>
        <v>0.20921862479740636</v>
      </c>
    </row>
    <row r="703" spans="13:22" x14ac:dyDescent="0.35">
      <c r="M703" t="s">
        <v>148</v>
      </c>
      <c r="N703" t="s">
        <v>28</v>
      </c>
      <c r="O703">
        <f>KURT(M689:V698)</f>
        <v>-1.0374244845101948</v>
      </c>
    </row>
    <row r="707" spans="13:13" x14ac:dyDescent="0.35">
      <c r="M707" t="s">
        <v>146</v>
      </c>
    </row>
    <row r="708" spans="13:13" x14ac:dyDescent="0.35">
      <c r="M708" t="s">
        <v>151</v>
      </c>
    </row>
    <row r="725" spans="13:22" x14ac:dyDescent="0.35">
      <c r="M725">
        <v>12</v>
      </c>
      <c r="N725">
        <v>22</v>
      </c>
      <c r="O725">
        <v>14</v>
      </c>
      <c r="P725">
        <v>12</v>
      </c>
      <c r="Q725">
        <v>22</v>
      </c>
      <c r="R725">
        <v>14</v>
      </c>
      <c r="S725">
        <v>12</v>
      </c>
      <c r="T725">
        <v>22</v>
      </c>
      <c r="U725">
        <v>14</v>
      </c>
      <c r="V725">
        <v>12</v>
      </c>
    </row>
    <row r="726" spans="13:22" x14ac:dyDescent="0.35">
      <c r="M726">
        <v>18</v>
      </c>
      <c r="N726">
        <v>19</v>
      </c>
      <c r="O726">
        <v>20</v>
      </c>
      <c r="P726">
        <v>18</v>
      </c>
      <c r="Q726">
        <v>19</v>
      </c>
      <c r="R726">
        <v>20</v>
      </c>
      <c r="S726">
        <v>18</v>
      </c>
      <c r="T726">
        <v>19</v>
      </c>
      <c r="U726">
        <v>20</v>
      </c>
      <c r="V726">
        <v>18</v>
      </c>
    </row>
    <row r="727" spans="13:22" x14ac:dyDescent="0.35">
      <c r="M727">
        <v>15</v>
      </c>
      <c r="N727">
        <v>13</v>
      </c>
      <c r="O727">
        <v>19</v>
      </c>
      <c r="P727">
        <v>15</v>
      </c>
      <c r="Q727">
        <v>13</v>
      </c>
      <c r="R727">
        <v>19</v>
      </c>
      <c r="S727">
        <v>15</v>
      </c>
      <c r="T727">
        <v>13</v>
      </c>
      <c r="U727">
        <v>19</v>
      </c>
      <c r="V727">
        <v>15</v>
      </c>
    </row>
    <row r="728" spans="13:22" x14ac:dyDescent="0.35">
      <c r="M728">
        <v>22</v>
      </c>
      <c r="N728">
        <v>16</v>
      </c>
      <c r="O728">
        <v>17</v>
      </c>
      <c r="P728">
        <v>22</v>
      </c>
      <c r="Q728">
        <v>16</v>
      </c>
      <c r="R728">
        <v>17</v>
      </c>
      <c r="S728">
        <v>22</v>
      </c>
      <c r="T728">
        <v>16</v>
      </c>
      <c r="U728">
        <v>17</v>
      </c>
      <c r="V728">
        <v>22</v>
      </c>
    </row>
    <row r="729" spans="13:22" x14ac:dyDescent="0.35">
      <c r="M729">
        <v>20</v>
      </c>
      <c r="N729">
        <v>21</v>
      </c>
      <c r="O729">
        <v>22</v>
      </c>
      <c r="P729">
        <v>20</v>
      </c>
      <c r="Q729">
        <v>21</v>
      </c>
      <c r="R729">
        <v>22</v>
      </c>
      <c r="S729">
        <v>20</v>
      </c>
      <c r="T729">
        <v>21</v>
      </c>
      <c r="U729">
        <v>22</v>
      </c>
      <c r="V729">
        <v>20</v>
      </c>
    </row>
    <row r="730" spans="13:22" x14ac:dyDescent="0.35">
      <c r="M730">
        <v>14</v>
      </c>
      <c r="N730">
        <v>22</v>
      </c>
      <c r="O730">
        <v>18</v>
      </c>
      <c r="P730">
        <v>14</v>
      </c>
      <c r="Q730">
        <v>22</v>
      </c>
      <c r="R730">
        <v>18</v>
      </c>
      <c r="S730">
        <v>14</v>
      </c>
      <c r="T730">
        <v>22</v>
      </c>
      <c r="U730">
        <v>18</v>
      </c>
      <c r="V730">
        <v>14</v>
      </c>
    </row>
    <row r="731" spans="13:22" x14ac:dyDescent="0.35">
      <c r="M731">
        <v>16</v>
      </c>
      <c r="N731">
        <v>17</v>
      </c>
      <c r="O731">
        <v>15</v>
      </c>
      <c r="P731">
        <v>16</v>
      </c>
      <c r="Q731">
        <v>17</v>
      </c>
      <c r="R731">
        <v>15</v>
      </c>
      <c r="S731">
        <v>16</v>
      </c>
      <c r="T731">
        <v>17</v>
      </c>
      <c r="U731">
        <v>15</v>
      </c>
      <c r="V731">
        <v>16</v>
      </c>
    </row>
    <row r="732" spans="13:22" x14ac:dyDescent="0.35">
      <c r="M732">
        <v>21</v>
      </c>
      <c r="N732">
        <v>19</v>
      </c>
      <c r="O732">
        <v>21</v>
      </c>
      <c r="P732">
        <v>21</v>
      </c>
      <c r="Q732">
        <v>19</v>
      </c>
      <c r="R732">
        <v>21</v>
      </c>
      <c r="S732">
        <v>21</v>
      </c>
      <c r="T732">
        <v>19</v>
      </c>
      <c r="U732">
        <v>21</v>
      </c>
      <c r="V732">
        <v>21</v>
      </c>
    </row>
    <row r="733" spans="13:22" x14ac:dyDescent="0.35">
      <c r="M733">
        <v>19</v>
      </c>
      <c r="N733">
        <v>22</v>
      </c>
      <c r="O733">
        <v>20</v>
      </c>
      <c r="P733">
        <v>19</v>
      </c>
      <c r="Q733">
        <v>22</v>
      </c>
      <c r="R733">
        <v>20</v>
      </c>
      <c r="S733">
        <v>19</v>
      </c>
      <c r="T733">
        <v>22</v>
      </c>
      <c r="U733">
        <v>20</v>
      </c>
      <c r="V733">
        <v>19</v>
      </c>
    </row>
    <row r="734" spans="13:22" x14ac:dyDescent="0.35">
      <c r="M734">
        <v>17</v>
      </c>
      <c r="N734">
        <v>18</v>
      </c>
      <c r="O734">
        <v>16</v>
      </c>
      <c r="P734">
        <v>17</v>
      </c>
      <c r="Q734">
        <v>18</v>
      </c>
      <c r="R734">
        <v>16</v>
      </c>
      <c r="S734">
        <v>17</v>
      </c>
      <c r="T734">
        <v>18</v>
      </c>
      <c r="U734">
        <v>16</v>
      </c>
      <c r="V734">
        <v>17</v>
      </c>
    </row>
    <row r="737" spans="14:16" x14ac:dyDescent="0.35">
      <c r="N737" t="s">
        <v>139</v>
      </c>
      <c r="O737" t="s">
        <v>27</v>
      </c>
      <c r="P737">
        <f>SKEW(M725:V734)</f>
        <v>-0.33501287221882114</v>
      </c>
    </row>
    <row r="738" spans="14:16" x14ac:dyDescent="0.35">
      <c r="N738" t="s">
        <v>128</v>
      </c>
      <c r="O738" t="s">
        <v>28</v>
      </c>
      <c r="P738">
        <f>KURT(M725:V734)</f>
        <v>-0.881011446690108</v>
      </c>
    </row>
    <row r="739" spans="14:16" x14ac:dyDescent="0.35">
      <c r="N739" t="s">
        <v>149</v>
      </c>
    </row>
    <row r="740" spans="14:16" x14ac:dyDescent="0.35">
      <c r="N740" t="s">
        <v>150</v>
      </c>
    </row>
    <row r="762" spans="13:22" x14ac:dyDescent="0.35">
      <c r="M762">
        <v>40</v>
      </c>
      <c r="N762">
        <v>75</v>
      </c>
      <c r="O762">
        <v>105</v>
      </c>
      <c r="P762">
        <v>155</v>
      </c>
      <c r="Q762">
        <v>205</v>
      </c>
      <c r="R762">
        <v>255</v>
      </c>
      <c r="S762">
        <v>305</v>
      </c>
      <c r="T762">
        <v>355</v>
      </c>
      <c r="U762">
        <v>405</v>
      </c>
      <c r="V762">
        <v>455</v>
      </c>
    </row>
    <row r="763" spans="13:22" x14ac:dyDescent="0.35">
      <c r="M763">
        <v>45</v>
      </c>
      <c r="N763">
        <v>78</v>
      </c>
      <c r="O763">
        <v>110</v>
      </c>
      <c r="P763">
        <v>160</v>
      </c>
      <c r="Q763">
        <v>210</v>
      </c>
      <c r="R763">
        <v>260</v>
      </c>
      <c r="S763">
        <v>310</v>
      </c>
      <c r="T763">
        <v>360</v>
      </c>
      <c r="U763">
        <v>410</v>
      </c>
      <c r="V763">
        <v>460</v>
      </c>
    </row>
    <row r="764" spans="13:22" x14ac:dyDescent="0.35">
      <c r="M764">
        <v>50</v>
      </c>
      <c r="N764">
        <v>80</v>
      </c>
      <c r="O764">
        <v>115</v>
      </c>
      <c r="P764">
        <v>165</v>
      </c>
      <c r="Q764">
        <v>215</v>
      </c>
      <c r="R764">
        <v>265</v>
      </c>
      <c r="S764">
        <v>315</v>
      </c>
      <c r="T764">
        <v>365</v>
      </c>
      <c r="U764">
        <v>415</v>
      </c>
      <c r="V764">
        <v>465</v>
      </c>
    </row>
    <row r="765" spans="13:22" x14ac:dyDescent="0.35">
      <c r="M765">
        <v>55</v>
      </c>
      <c r="N765">
        <v>82</v>
      </c>
      <c r="O765">
        <v>120</v>
      </c>
      <c r="P765">
        <v>170</v>
      </c>
      <c r="Q765">
        <v>220</v>
      </c>
      <c r="R765">
        <v>270</v>
      </c>
      <c r="S765">
        <v>320</v>
      </c>
      <c r="T765">
        <v>370</v>
      </c>
      <c r="U765">
        <v>420</v>
      </c>
      <c r="V765">
        <v>470</v>
      </c>
    </row>
    <row r="766" spans="13:22" x14ac:dyDescent="0.35">
      <c r="M766">
        <v>60</v>
      </c>
      <c r="N766">
        <v>85</v>
      </c>
      <c r="O766">
        <v>125</v>
      </c>
      <c r="P766">
        <v>175</v>
      </c>
      <c r="Q766">
        <v>225</v>
      </c>
      <c r="R766">
        <v>275</v>
      </c>
      <c r="S766">
        <v>325</v>
      </c>
      <c r="T766">
        <v>375</v>
      </c>
      <c r="U766">
        <v>425</v>
      </c>
      <c r="V766">
        <v>475</v>
      </c>
    </row>
    <row r="767" spans="13:22" x14ac:dyDescent="0.35">
      <c r="M767">
        <v>62</v>
      </c>
      <c r="N767">
        <v>88</v>
      </c>
      <c r="O767">
        <v>130</v>
      </c>
      <c r="P767">
        <v>180</v>
      </c>
      <c r="Q767">
        <v>230</v>
      </c>
      <c r="R767">
        <v>280</v>
      </c>
      <c r="S767">
        <v>330</v>
      </c>
      <c r="T767">
        <v>380</v>
      </c>
      <c r="U767">
        <v>430</v>
      </c>
      <c r="V767">
        <v>480</v>
      </c>
    </row>
    <row r="768" spans="13:22" x14ac:dyDescent="0.35">
      <c r="M768">
        <v>65</v>
      </c>
      <c r="N768">
        <v>90</v>
      </c>
      <c r="O768">
        <v>135</v>
      </c>
      <c r="P768">
        <v>185</v>
      </c>
      <c r="Q768">
        <v>235</v>
      </c>
      <c r="R768">
        <v>285</v>
      </c>
      <c r="S768">
        <v>335</v>
      </c>
      <c r="T768">
        <v>385</v>
      </c>
      <c r="U768">
        <v>435</v>
      </c>
      <c r="V768">
        <v>485</v>
      </c>
    </row>
    <row r="769" spans="13:22" x14ac:dyDescent="0.35">
      <c r="M769">
        <v>68</v>
      </c>
      <c r="N769">
        <v>92</v>
      </c>
      <c r="O769">
        <v>140</v>
      </c>
      <c r="P769">
        <v>190</v>
      </c>
      <c r="Q769">
        <v>240</v>
      </c>
      <c r="R769">
        <v>290</v>
      </c>
      <c r="S769">
        <v>340</v>
      </c>
      <c r="T769">
        <v>390</v>
      </c>
      <c r="U769">
        <v>440</v>
      </c>
      <c r="V769">
        <v>490</v>
      </c>
    </row>
    <row r="770" spans="13:22" x14ac:dyDescent="0.35">
      <c r="M770">
        <v>70</v>
      </c>
      <c r="N770">
        <v>95</v>
      </c>
      <c r="O770">
        <v>145</v>
      </c>
      <c r="P770">
        <v>195</v>
      </c>
      <c r="Q770">
        <v>245</v>
      </c>
      <c r="R770">
        <v>295</v>
      </c>
      <c r="S770">
        <v>345</v>
      </c>
      <c r="T770">
        <v>395</v>
      </c>
      <c r="U770">
        <v>445</v>
      </c>
      <c r="V770">
        <v>495</v>
      </c>
    </row>
    <row r="771" spans="13:22" x14ac:dyDescent="0.35">
      <c r="M771">
        <v>72</v>
      </c>
      <c r="N771">
        <v>100</v>
      </c>
      <c r="O771">
        <v>150</v>
      </c>
      <c r="P771">
        <v>200</v>
      </c>
      <c r="Q771">
        <v>250</v>
      </c>
      <c r="R771">
        <v>300</v>
      </c>
      <c r="S771">
        <v>350</v>
      </c>
      <c r="T771">
        <v>400</v>
      </c>
      <c r="U771">
        <v>450</v>
      </c>
      <c r="V771">
        <v>500</v>
      </c>
    </row>
    <row r="774" spans="13:22" x14ac:dyDescent="0.35">
      <c r="M774" t="s">
        <v>29</v>
      </c>
      <c r="N774">
        <f>_xlfn.QUARTILE.INC(M762:V771,1)</f>
        <v>128.75</v>
      </c>
    </row>
    <row r="775" spans="13:22" x14ac:dyDescent="0.35">
      <c r="M775" t="s">
        <v>3</v>
      </c>
      <c r="N775">
        <f>MEDIAN(M762:V771)</f>
        <v>252.5</v>
      </c>
    </row>
    <row r="776" spans="13:22" x14ac:dyDescent="0.35">
      <c r="M776" t="s">
        <v>30</v>
      </c>
      <c r="N776">
        <f>_xlfn.QUARTILE.INC(M762:V771,3)</f>
        <v>376.25</v>
      </c>
    </row>
    <row r="779" spans="13:22" x14ac:dyDescent="0.35">
      <c r="M779" t="s">
        <v>31</v>
      </c>
      <c r="N779">
        <f>_xlfn.PERCENTILE.INC(M762:V771,0.1)</f>
        <v>74.7</v>
      </c>
    </row>
    <row r="780" spans="13:22" x14ac:dyDescent="0.35">
      <c r="M780" t="s">
        <v>32</v>
      </c>
      <c r="N780">
        <f>_xlfn.PERCENTILE.INC(M763:V772,0.25)</f>
        <v>131.25</v>
      </c>
    </row>
    <row r="781" spans="13:22" x14ac:dyDescent="0.35">
      <c r="M781" t="s">
        <v>33</v>
      </c>
      <c r="N781">
        <f>_xlfn.PERCENTILE.INC(M764:V773,0.75)</f>
        <v>381.25</v>
      </c>
    </row>
    <row r="782" spans="13:22" x14ac:dyDescent="0.35">
      <c r="M782" t="s">
        <v>34</v>
      </c>
      <c r="N782">
        <f>_xlfn.PERCENTILE.INC(M765:V774,0.9)</f>
        <v>450</v>
      </c>
    </row>
    <row r="795" spans="14:23" x14ac:dyDescent="0.35">
      <c r="N795">
        <v>55</v>
      </c>
      <c r="O795">
        <v>82</v>
      </c>
      <c r="P795">
        <v>120</v>
      </c>
      <c r="Q795">
        <v>170</v>
      </c>
      <c r="R795">
        <v>220</v>
      </c>
      <c r="S795">
        <v>270</v>
      </c>
      <c r="T795">
        <v>320</v>
      </c>
      <c r="U795">
        <v>370</v>
      </c>
      <c r="V795">
        <v>420</v>
      </c>
      <c r="W795">
        <v>470</v>
      </c>
    </row>
    <row r="796" spans="14:23" x14ac:dyDescent="0.35">
      <c r="N796">
        <v>60</v>
      </c>
      <c r="O796">
        <v>85</v>
      </c>
      <c r="P796">
        <v>125</v>
      </c>
      <c r="Q796">
        <v>175</v>
      </c>
      <c r="R796">
        <v>225</v>
      </c>
      <c r="S796">
        <v>275</v>
      </c>
      <c r="T796">
        <v>325</v>
      </c>
      <c r="U796">
        <v>375</v>
      </c>
      <c r="V796">
        <v>425</v>
      </c>
      <c r="W796">
        <v>475</v>
      </c>
    </row>
    <row r="797" spans="14:23" x14ac:dyDescent="0.35">
      <c r="N797">
        <v>62</v>
      </c>
      <c r="O797">
        <v>88</v>
      </c>
      <c r="P797">
        <v>130</v>
      </c>
      <c r="Q797">
        <v>180</v>
      </c>
      <c r="R797">
        <v>230</v>
      </c>
      <c r="S797">
        <v>280</v>
      </c>
      <c r="T797">
        <v>330</v>
      </c>
      <c r="U797">
        <v>380</v>
      </c>
      <c r="V797">
        <v>430</v>
      </c>
      <c r="W797">
        <v>480</v>
      </c>
    </row>
    <row r="798" spans="14:23" x14ac:dyDescent="0.35">
      <c r="N798">
        <v>65</v>
      </c>
      <c r="O798">
        <v>90</v>
      </c>
      <c r="P798">
        <v>135</v>
      </c>
      <c r="Q798">
        <v>185</v>
      </c>
      <c r="R798">
        <v>235</v>
      </c>
      <c r="S798">
        <v>285</v>
      </c>
      <c r="T798">
        <v>335</v>
      </c>
      <c r="U798">
        <v>385</v>
      </c>
      <c r="V798">
        <v>435</v>
      </c>
      <c r="W798">
        <v>485</v>
      </c>
    </row>
    <row r="799" spans="14:23" x14ac:dyDescent="0.35">
      <c r="N799">
        <v>68</v>
      </c>
      <c r="O799">
        <v>92</v>
      </c>
      <c r="P799">
        <v>140</v>
      </c>
      <c r="Q799">
        <v>190</v>
      </c>
      <c r="R799">
        <v>240</v>
      </c>
      <c r="S799">
        <v>290</v>
      </c>
      <c r="T799">
        <v>340</v>
      </c>
      <c r="U799">
        <v>390</v>
      </c>
      <c r="V799">
        <v>440</v>
      </c>
      <c r="W799">
        <v>490</v>
      </c>
    </row>
    <row r="800" spans="14:23" x14ac:dyDescent="0.35">
      <c r="N800">
        <v>70</v>
      </c>
      <c r="O800">
        <v>95</v>
      </c>
      <c r="P800">
        <v>145</v>
      </c>
      <c r="Q800">
        <v>195</v>
      </c>
      <c r="R800">
        <v>245</v>
      </c>
      <c r="S800">
        <v>295</v>
      </c>
      <c r="T800">
        <v>345</v>
      </c>
      <c r="U800">
        <v>395</v>
      </c>
      <c r="V800">
        <v>445</v>
      </c>
      <c r="W800">
        <v>495</v>
      </c>
    </row>
    <row r="801" spans="14:23" x14ac:dyDescent="0.35">
      <c r="N801">
        <v>72</v>
      </c>
      <c r="O801">
        <v>100</v>
      </c>
      <c r="P801">
        <v>150</v>
      </c>
      <c r="Q801">
        <v>200</v>
      </c>
      <c r="R801">
        <v>250</v>
      </c>
      <c r="S801">
        <v>300</v>
      </c>
      <c r="T801">
        <v>350</v>
      </c>
      <c r="U801">
        <v>400</v>
      </c>
      <c r="V801">
        <v>450</v>
      </c>
      <c r="W801">
        <v>500</v>
      </c>
    </row>
    <row r="802" spans="14:23" x14ac:dyDescent="0.35">
      <c r="N802">
        <v>75</v>
      </c>
      <c r="O802">
        <v>105</v>
      </c>
      <c r="P802">
        <v>155</v>
      </c>
      <c r="Q802">
        <v>205</v>
      </c>
      <c r="R802">
        <v>255</v>
      </c>
      <c r="S802">
        <v>305</v>
      </c>
      <c r="T802">
        <v>355</v>
      </c>
      <c r="U802">
        <v>405</v>
      </c>
      <c r="V802">
        <v>455</v>
      </c>
      <c r="W802">
        <v>505</v>
      </c>
    </row>
    <row r="803" spans="14:23" x14ac:dyDescent="0.35">
      <c r="N803">
        <v>78</v>
      </c>
      <c r="O803">
        <v>110</v>
      </c>
      <c r="P803">
        <v>160</v>
      </c>
      <c r="Q803">
        <v>210</v>
      </c>
      <c r="R803">
        <v>260</v>
      </c>
      <c r="S803">
        <v>310</v>
      </c>
      <c r="T803">
        <v>360</v>
      </c>
      <c r="U803">
        <v>410</v>
      </c>
      <c r="V803">
        <v>460</v>
      </c>
      <c r="W803">
        <v>510</v>
      </c>
    </row>
    <row r="804" spans="14:23" x14ac:dyDescent="0.35">
      <c r="N804">
        <v>80</v>
      </c>
      <c r="O804">
        <v>115</v>
      </c>
      <c r="P804">
        <v>165</v>
      </c>
      <c r="Q804">
        <v>215</v>
      </c>
      <c r="R804">
        <v>265</v>
      </c>
      <c r="S804">
        <v>315</v>
      </c>
      <c r="T804">
        <v>365</v>
      </c>
      <c r="U804">
        <v>415</v>
      </c>
      <c r="V804">
        <v>465</v>
      </c>
      <c r="W804">
        <v>515</v>
      </c>
    </row>
    <row r="809" spans="14:23" x14ac:dyDescent="0.35">
      <c r="N809" t="s">
        <v>29</v>
      </c>
      <c r="O809">
        <f>_xlfn.QUARTILE.INC(N795:W804,1)</f>
        <v>143.75</v>
      </c>
    </row>
    <row r="810" spans="14:23" x14ac:dyDescent="0.35">
      <c r="N810" t="s">
        <v>3</v>
      </c>
      <c r="O810">
        <f>MEDIAN(N795:W804)</f>
        <v>267.5</v>
      </c>
    </row>
    <row r="811" spans="14:23" x14ac:dyDescent="0.35">
      <c r="N811" t="s">
        <v>30</v>
      </c>
      <c r="O811">
        <f>_xlfn.QUARTILE.INC(N795:W804,3)</f>
        <v>391.25</v>
      </c>
    </row>
    <row r="815" spans="14:23" x14ac:dyDescent="0.35">
      <c r="N815" t="s">
        <v>35</v>
      </c>
      <c r="O815">
        <f>_xlfn.PERCENTILE.INC(N795:W804,0.15)</f>
        <v>94.55</v>
      </c>
    </row>
    <row r="816" spans="14:23" x14ac:dyDescent="0.35">
      <c r="N816" t="s">
        <v>36</v>
      </c>
      <c r="O816">
        <f>_xlfn.PERCENTILE.INC(N795:W804,0.5)</f>
        <v>267.5</v>
      </c>
    </row>
    <row r="817" spans="14:15" x14ac:dyDescent="0.35">
      <c r="N817" t="s">
        <v>37</v>
      </c>
      <c r="O817">
        <f>_xlfn.PERCENTILE.INC(N795:W804,0.85)</f>
        <v>440.74999999999994</v>
      </c>
    </row>
    <row r="838" spans="13:23" x14ac:dyDescent="0.35">
      <c r="M838">
        <v>20</v>
      </c>
      <c r="N838">
        <v>70</v>
      </c>
      <c r="O838">
        <v>120</v>
      </c>
      <c r="P838">
        <v>170</v>
      </c>
      <c r="Q838">
        <v>220</v>
      </c>
      <c r="R838">
        <v>270</v>
      </c>
      <c r="S838">
        <v>320</v>
      </c>
      <c r="T838">
        <v>370</v>
      </c>
      <c r="U838">
        <v>420</v>
      </c>
      <c r="V838">
        <v>470</v>
      </c>
      <c r="W838">
        <v>520</v>
      </c>
    </row>
    <row r="839" spans="13:23" x14ac:dyDescent="0.35">
      <c r="M839">
        <v>25</v>
      </c>
      <c r="N839">
        <v>75</v>
      </c>
      <c r="O839">
        <v>125</v>
      </c>
      <c r="P839">
        <v>175</v>
      </c>
      <c r="Q839">
        <v>225</v>
      </c>
      <c r="R839">
        <v>275</v>
      </c>
      <c r="S839">
        <v>325</v>
      </c>
      <c r="T839">
        <v>375</v>
      </c>
      <c r="U839">
        <v>425</v>
      </c>
      <c r="V839">
        <v>475</v>
      </c>
      <c r="W839">
        <v>525</v>
      </c>
    </row>
    <row r="840" spans="13:23" x14ac:dyDescent="0.35">
      <c r="M840">
        <v>30</v>
      </c>
      <c r="N840">
        <v>80</v>
      </c>
      <c r="O840">
        <v>130</v>
      </c>
      <c r="P840">
        <v>180</v>
      </c>
      <c r="Q840">
        <v>230</v>
      </c>
      <c r="R840">
        <v>280</v>
      </c>
      <c r="S840">
        <v>330</v>
      </c>
      <c r="T840">
        <v>380</v>
      </c>
      <c r="U840">
        <v>430</v>
      </c>
      <c r="V840">
        <v>480</v>
      </c>
      <c r="W840">
        <v>530</v>
      </c>
    </row>
    <row r="841" spans="13:23" x14ac:dyDescent="0.35">
      <c r="M841">
        <v>35</v>
      </c>
      <c r="N841">
        <v>85</v>
      </c>
      <c r="O841">
        <v>135</v>
      </c>
      <c r="P841">
        <v>185</v>
      </c>
      <c r="Q841">
        <v>235</v>
      </c>
      <c r="R841">
        <v>285</v>
      </c>
      <c r="S841">
        <v>335</v>
      </c>
      <c r="T841">
        <v>385</v>
      </c>
      <c r="U841">
        <v>435</v>
      </c>
      <c r="V841">
        <v>485</v>
      </c>
      <c r="W841">
        <v>535</v>
      </c>
    </row>
    <row r="842" spans="13:23" x14ac:dyDescent="0.35">
      <c r="M842">
        <v>40</v>
      </c>
      <c r="N842">
        <v>90</v>
      </c>
      <c r="O842">
        <v>140</v>
      </c>
      <c r="P842">
        <v>190</v>
      </c>
      <c r="Q842">
        <v>240</v>
      </c>
      <c r="R842">
        <v>290</v>
      </c>
      <c r="S842">
        <v>340</v>
      </c>
      <c r="T842">
        <v>390</v>
      </c>
      <c r="U842">
        <v>440</v>
      </c>
      <c r="V842">
        <v>490</v>
      </c>
      <c r="W842">
        <v>540</v>
      </c>
    </row>
    <row r="843" spans="13:23" x14ac:dyDescent="0.35">
      <c r="M843">
        <v>45</v>
      </c>
      <c r="N843">
        <v>95</v>
      </c>
      <c r="O843">
        <v>145</v>
      </c>
      <c r="P843">
        <v>195</v>
      </c>
      <c r="Q843">
        <v>245</v>
      </c>
      <c r="R843">
        <v>295</v>
      </c>
      <c r="S843">
        <v>345</v>
      </c>
      <c r="T843">
        <v>395</v>
      </c>
      <c r="U843">
        <v>445</v>
      </c>
      <c r="V843">
        <v>495</v>
      </c>
      <c r="W843">
        <v>545</v>
      </c>
    </row>
    <row r="844" spans="13:23" x14ac:dyDescent="0.35">
      <c r="M844">
        <v>50</v>
      </c>
      <c r="N844">
        <v>100</v>
      </c>
      <c r="O844">
        <v>150</v>
      </c>
      <c r="P844">
        <v>200</v>
      </c>
      <c r="Q844">
        <v>250</v>
      </c>
      <c r="R844">
        <v>300</v>
      </c>
      <c r="S844">
        <v>350</v>
      </c>
      <c r="T844">
        <v>400</v>
      </c>
      <c r="U844">
        <v>450</v>
      </c>
      <c r="V844">
        <v>500</v>
      </c>
      <c r="W844">
        <v>550</v>
      </c>
    </row>
    <row r="845" spans="13:23" x14ac:dyDescent="0.35">
      <c r="M845">
        <v>55</v>
      </c>
      <c r="N845">
        <v>105</v>
      </c>
      <c r="O845">
        <v>155</v>
      </c>
      <c r="P845">
        <v>205</v>
      </c>
      <c r="Q845">
        <v>255</v>
      </c>
      <c r="R845">
        <v>305</v>
      </c>
      <c r="S845">
        <v>355</v>
      </c>
      <c r="T845">
        <v>405</v>
      </c>
      <c r="U845">
        <v>455</v>
      </c>
      <c r="V845">
        <v>505</v>
      </c>
      <c r="W845">
        <v>555</v>
      </c>
    </row>
    <row r="846" spans="13:23" x14ac:dyDescent="0.35">
      <c r="M846">
        <v>60</v>
      </c>
      <c r="N846">
        <v>110</v>
      </c>
      <c r="O846">
        <v>160</v>
      </c>
      <c r="P846">
        <v>210</v>
      </c>
      <c r="Q846">
        <v>260</v>
      </c>
      <c r="R846">
        <v>310</v>
      </c>
      <c r="S846">
        <v>360</v>
      </c>
      <c r="T846">
        <v>410</v>
      </c>
      <c r="U846">
        <v>460</v>
      </c>
      <c r="V846">
        <v>510</v>
      </c>
      <c r="W846">
        <v>560</v>
      </c>
    </row>
    <row r="847" spans="13:23" x14ac:dyDescent="0.35">
      <c r="M847">
        <v>65</v>
      </c>
      <c r="N847">
        <v>115</v>
      </c>
      <c r="O847">
        <v>165</v>
      </c>
      <c r="P847">
        <v>215</v>
      </c>
      <c r="Q847">
        <v>265</v>
      </c>
      <c r="R847">
        <v>315</v>
      </c>
      <c r="S847">
        <v>365</v>
      </c>
      <c r="T847">
        <v>415</v>
      </c>
      <c r="U847">
        <v>465</v>
      </c>
      <c r="V847">
        <v>515</v>
      </c>
      <c r="W847">
        <v>565</v>
      </c>
    </row>
    <row r="852" spans="13:14" x14ac:dyDescent="0.35">
      <c r="M852" t="s">
        <v>29</v>
      </c>
      <c r="N852">
        <f>_xlfn.QUARTILE.INC(M838:W847,1)</f>
        <v>156.25</v>
      </c>
    </row>
    <row r="853" spans="13:14" x14ac:dyDescent="0.35">
      <c r="M853" t="s">
        <v>3</v>
      </c>
      <c r="N853">
        <f>MEDIAN(M838:W847)</f>
        <v>292.5</v>
      </c>
    </row>
    <row r="854" spans="13:14" x14ac:dyDescent="0.35">
      <c r="M854" t="s">
        <v>30</v>
      </c>
      <c r="N854">
        <f>_xlfn.QUARTILE.INC(M838:W847,3)</f>
        <v>428.75</v>
      </c>
    </row>
    <row r="857" spans="13:14" x14ac:dyDescent="0.35">
      <c r="M857" t="s">
        <v>38</v>
      </c>
      <c r="N857">
        <f>_xlfn.PERCENTILE.INC(M838:W847,0.2)</f>
        <v>129</v>
      </c>
    </row>
    <row r="858" spans="13:14" x14ac:dyDescent="0.35">
      <c r="M858" t="s">
        <v>39</v>
      </c>
      <c r="N858">
        <f>_xlfn.PERCENTILE.INC(M838:W847,0.4)</f>
        <v>238</v>
      </c>
    </row>
    <row r="859" spans="13:14" x14ac:dyDescent="0.35">
      <c r="M859" t="s">
        <v>40</v>
      </c>
      <c r="N859">
        <f>_xlfn.PERCENTILE.INC(M838:W847,0.8)</f>
        <v>456</v>
      </c>
    </row>
    <row r="873" spans="12:20" x14ac:dyDescent="0.35">
      <c r="L873">
        <v>15</v>
      </c>
      <c r="M873">
        <v>65</v>
      </c>
      <c r="N873">
        <v>115</v>
      </c>
      <c r="O873">
        <v>165</v>
      </c>
      <c r="P873">
        <v>215</v>
      </c>
      <c r="Q873">
        <v>265</v>
      </c>
      <c r="R873">
        <v>315</v>
      </c>
      <c r="S873">
        <v>365</v>
      </c>
      <c r="T873">
        <v>415</v>
      </c>
    </row>
    <row r="874" spans="12:20" x14ac:dyDescent="0.35">
      <c r="L874">
        <v>20</v>
      </c>
      <c r="M874">
        <v>70</v>
      </c>
      <c r="N874">
        <v>120</v>
      </c>
      <c r="O874">
        <v>170</v>
      </c>
      <c r="P874">
        <v>220</v>
      </c>
      <c r="Q874">
        <v>270</v>
      </c>
      <c r="R874">
        <v>320</v>
      </c>
      <c r="S874">
        <v>370</v>
      </c>
      <c r="T874">
        <v>420</v>
      </c>
    </row>
    <row r="875" spans="12:20" x14ac:dyDescent="0.35">
      <c r="L875">
        <v>25</v>
      </c>
      <c r="M875">
        <v>75</v>
      </c>
      <c r="N875">
        <v>125</v>
      </c>
      <c r="O875">
        <v>175</v>
      </c>
      <c r="P875">
        <v>225</v>
      </c>
      <c r="Q875">
        <v>275</v>
      </c>
      <c r="R875">
        <v>325</v>
      </c>
      <c r="S875">
        <v>375</v>
      </c>
      <c r="T875">
        <v>425</v>
      </c>
    </row>
    <row r="876" spans="12:20" x14ac:dyDescent="0.35">
      <c r="L876">
        <v>30</v>
      </c>
      <c r="M876">
        <v>80</v>
      </c>
      <c r="N876">
        <v>130</v>
      </c>
      <c r="O876">
        <v>180</v>
      </c>
      <c r="P876">
        <v>230</v>
      </c>
      <c r="Q876">
        <v>280</v>
      </c>
      <c r="R876">
        <v>330</v>
      </c>
      <c r="S876">
        <v>380</v>
      </c>
      <c r="T876">
        <v>430</v>
      </c>
    </row>
    <row r="877" spans="12:20" x14ac:dyDescent="0.35">
      <c r="L877">
        <v>35</v>
      </c>
      <c r="M877">
        <v>85</v>
      </c>
      <c r="N877">
        <v>135</v>
      </c>
      <c r="O877">
        <v>185</v>
      </c>
      <c r="P877">
        <v>235</v>
      </c>
      <c r="Q877">
        <v>285</v>
      </c>
      <c r="R877">
        <v>335</v>
      </c>
      <c r="S877">
        <v>385</v>
      </c>
      <c r="T877">
        <v>435</v>
      </c>
    </row>
    <row r="878" spans="12:20" x14ac:dyDescent="0.35">
      <c r="L878">
        <v>40</v>
      </c>
      <c r="M878">
        <v>90</v>
      </c>
      <c r="N878">
        <v>140</v>
      </c>
      <c r="O878">
        <v>190</v>
      </c>
      <c r="P878">
        <v>240</v>
      </c>
      <c r="Q878">
        <v>290</v>
      </c>
      <c r="R878">
        <v>340</v>
      </c>
      <c r="S878">
        <v>390</v>
      </c>
      <c r="T878">
        <v>440</v>
      </c>
    </row>
    <row r="879" spans="12:20" x14ac:dyDescent="0.35">
      <c r="L879">
        <v>45</v>
      </c>
      <c r="M879">
        <v>95</v>
      </c>
      <c r="N879">
        <v>145</v>
      </c>
      <c r="O879">
        <v>195</v>
      </c>
      <c r="P879">
        <v>245</v>
      </c>
      <c r="Q879">
        <v>295</v>
      </c>
      <c r="R879">
        <v>345</v>
      </c>
      <c r="S879">
        <v>395</v>
      </c>
      <c r="T879">
        <v>445</v>
      </c>
    </row>
    <row r="880" spans="12:20" x14ac:dyDescent="0.35">
      <c r="L880">
        <v>50</v>
      </c>
      <c r="M880">
        <v>100</v>
      </c>
      <c r="N880">
        <v>150</v>
      </c>
      <c r="O880">
        <v>200</v>
      </c>
      <c r="P880">
        <v>250</v>
      </c>
      <c r="Q880">
        <v>300</v>
      </c>
      <c r="R880">
        <v>350</v>
      </c>
      <c r="S880">
        <v>400</v>
      </c>
      <c r="T880">
        <v>450</v>
      </c>
    </row>
    <row r="881" spans="12:20" x14ac:dyDescent="0.35">
      <c r="L881">
        <v>55</v>
      </c>
      <c r="M881">
        <v>105</v>
      </c>
      <c r="N881">
        <v>155</v>
      </c>
      <c r="O881">
        <v>205</v>
      </c>
      <c r="P881">
        <v>255</v>
      </c>
      <c r="Q881">
        <v>305</v>
      </c>
      <c r="R881">
        <v>355</v>
      </c>
      <c r="S881">
        <v>405</v>
      </c>
      <c r="T881">
        <v>455</v>
      </c>
    </row>
    <row r="882" spans="12:20" x14ac:dyDescent="0.35">
      <c r="L882">
        <v>60</v>
      </c>
      <c r="M882">
        <v>110</v>
      </c>
      <c r="N882">
        <v>160</v>
      </c>
      <c r="O882">
        <v>210</v>
      </c>
      <c r="P882">
        <v>260</v>
      </c>
      <c r="Q882">
        <v>310</v>
      </c>
      <c r="R882">
        <v>360</v>
      </c>
      <c r="S882">
        <v>410</v>
      </c>
      <c r="T882">
        <v>460</v>
      </c>
    </row>
    <row r="887" spans="12:20" x14ac:dyDescent="0.35">
      <c r="L887" t="s">
        <v>29</v>
      </c>
      <c r="M887">
        <f>_xlfn.QUARTILE.INC(L873:T882,1)</f>
        <v>126.25</v>
      </c>
    </row>
    <row r="888" spans="12:20" x14ac:dyDescent="0.35">
      <c r="L888" t="s">
        <v>3</v>
      </c>
      <c r="M888">
        <f>MEDIAN(L873:T882)</f>
        <v>237.5</v>
      </c>
    </row>
    <row r="889" spans="12:20" x14ac:dyDescent="0.35">
      <c r="L889" t="s">
        <v>30</v>
      </c>
      <c r="M889">
        <f>_xlfn.QUARTILE.INC(L873:T882,3)</f>
        <v>348.75</v>
      </c>
    </row>
    <row r="892" spans="12:20" x14ac:dyDescent="0.35">
      <c r="L892" t="s">
        <v>41</v>
      </c>
      <c r="M892">
        <f>_xlfn.PERCENTILE.INC(L873:T882,0.3)</f>
        <v>148.5</v>
      </c>
    </row>
    <row r="893" spans="12:20" x14ac:dyDescent="0.35">
      <c r="L893" t="s">
        <v>36</v>
      </c>
      <c r="M893">
        <f>_xlfn.PERCENTILE.INC(L873:T882,0.5)</f>
        <v>237.5</v>
      </c>
    </row>
    <row r="894" spans="12:20" x14ac:dyDescent="0.35">
      <c r="L894" t="s">
        <v>42</v>
      </c>
      <c r="M894">
        <f>_xlfn.PERCENTILE.INC(L873:T882,0.7)</f>
        <v>326.5</v>
      </c>
    </row>
    <row r="917" spans="13:25" x14ac:dyDescent="0.35">
      <c r="M917">
        <v>0.5</v>
      </c>
      <c r="N917">
        <v>0.8</v>
      </c>
      <c r="O917">
        <v>0.8</v>
      </c>
      <c r="P917">
        <v>0.6</v>
      </c>
      <c r="Q917">
        <v>0.7</v>
      </c>
      <c r="R917">
        <v>0.6</v>
      </c>
      <c r="S917">
        <v>0.9</v>
      </c>
      <c r="T917">
        <v>0.7</v>
      </c>
      <c r="U917">
        <v>1</v>
      </c>
      <c r="V917">
        <v>0.3</v>
      </c>
      <c r="W917">
        <v>0.6</v>
      </c>
      <c r="X917">
        <v>0.7</v>
      </c>
      <c r="Y917">
        <v>1.1000000000000001</v>
      </c>
    </row>
    <row r="918" spans="13:25" x14ac:dyDescent="0.35">
      <c r="M918">
        <v>1</v>
      </c>
      <c r="N918">
        <v>0.5</v>
      </c>
      <c r="O918">
        <v>0.6</v>
      </c>
      <c r="P918">
        <v>0.4</v>
      </c>
      <c r="Q918">
        <v>0.9</v>
      </c>
      <c r="R918">
        <v>0.4</v>
      </c>
      <c r="S918">
        <v>0.4</v>
      </c>
      <c r="T918">
        <v>0.9</v>
      </c>
      <c r="U918">
        <v>0.8</v>
      </c>
      <c r="V918">
        <v>0.5</v>
      </c>
      <c r="W918">
        <v>0.4</v>
      </c>
      <c r="X918">
        <v>0.9</v>
      </c>
    </row>
    <row r="919" spans="13:25" x14ac:dyDescent="0.35">
      <c r="M919">
        <v>0.2</v>
      </c>
      <c r="N919">
        <v>0.3</v>
      </c>
      <c r="O919">
        <v>0.4</v>
      </c>
      <c r="P919">
        <v>0.7</v>
      </c>
      <c r="Q919">
        <v>1.1000000000000001</v>
      </c>
      <c r="R919">
        <v>0.7</v>
      </c>
      <c r="S919">
        <v>0.7</v>
      </c>
      <c r="T919">
        <v>1.1000000000000001</v>
      </c>
      <c r="U919">
        <v>0.3</v>
      </c>
      <c r="V919">
        <v>0.6</v>
      </c>
      <c r="W919">
        <v>0.7</v>
      </c>
      <c r="X919">
        <v>1</v>
      </c>
    </row>
    <row r="920" spans="13:25" x14ac:dyDescent="0.35">
      <c r="M920">
        <v>0.7</v>
      </c>
      <c r="N920">
        <v>0.6</v>
      </c>
      <c r="O920">
        <v>0.7</v>
      </c>
      <c r="P920">
        <v>0.9</v>
      </c>
      <c r="Q920">
        <v>0.3</v>
      </c>
      <c r="R920">
        <v>1</v>
      </c>
      <c r="S920">
        <v>0.9</v>
      </c>
      <c r="T920">
        <v>0.8</v>
      </c>
      <c r="U920">
        <v>0.5</v>
      </c>
      <c r="V920">
        <v>0.4</v>
      </c>
      <c r="W920">
        <v>0.9</v>
      </c>
      <c r="X920">
        <v>0.8</v>
      </c>
    </row>
    <row r="921" spans="13:25" x14ac:dyDescent="0.35">
      <c r="M921">
        <v>0.3</v>
      </c>
      <c r="N921">
        <v>1</v>
      </c>
      <c r="O921">
        <v>0.9</v>
      </c>
      <c r="P921">
        <v>1.2</v>
      </c>
      <c r="Q921">
        <v>1.4</v>
      </c>
      <c r="R921">
        <v>0.8</v>
      </c>
      <c r="S921">
        <v>1</v>
      </c>
      <c r="T921">
        <v>0.3</v>
      </c>
      <c r="U921">
        <v>0.6</v>
      </c>
      <c r="V921">
        <v>0.7</v>
      </c>
      <c r="W921">
        <v>1.1000000000000001</v>
      </c>
      <c r="X921">
        <v>0.3</v>
      </c>
    </row>
    <row r="922" spans="13:25" x14ac:dyDescent="0.35">
      <c r="M922">
        <v>0.9</v>
      </c>
      <c r="N922">
        <v>0.4</v>
      </c>
      <c r="O922">
        <v>0.5</v>
      </c>
      <c r="P922">
        <v>0.8</v>
      </c>
      <c r="Q922">
        <v>0.6</v>
      </c>
      <c r="R922">
        <v>0.3</v>
      </c>
      <c r="S922">
        <v>0.8</v>
      </c>
      <c r="T922">
        <v>0.5</v>
      </c>
      <c r="U922">
        <v>0.4</v>
      </c>
      <c r="V922">
        <v>0.9</v>
      </c>
      <c r="W922">
        <v>0.8</v>
      </c>
      <c r="X922">
        <v>0.5</v>
      </c>
    </row>
    <row r="923" spans="13:25" x14ac:dyDescent="0.35">
      <c r="M923">
        <v>1.2</v>
      </c>
      <c r="N923">
        <v>0.5</v>
      </c>
      <c r="O923">
        <v>0.2</v>
      </c>
      <c r="P923">
        <v>0.3</v>
      </c>
      <c r="Q923">
        <v>0.6</v>
      </c>
      <c r="R923">
        <v>0.5</v>
      </c>
      <c r="S923">
        <v>0.3</v>
      </c>
      <c r="T923">
        <v>0.6</v>
      </c>
      <c r="U923">
        <v>0.7</v>
      </c>
      <c r="V923">
        <v>1</v>
      </c>
      <c r="W923">
        <v>0.3</v>
      </c>
      <c r="X923">
        <v>0.6</v>
      </c>
    </row>
    <row r="924" spans="13:25" x14ac:dyDescent="0.35">
      <c r="M924">
        <v>0.6</v>
      </c>
      <c r="N924">
        <v>0.7</v>
      </c>
      <c r="O924">
        <v>1</v>
      </c>
      <c r="P924">
        <v>0.6</v>
      </c>
      <c r="Q924">
        <v>0.2</v>
      </c>
      <c r="R924">
        <v>0.8</v>
      </c>
      <c r="S924">
        <v>0.5</v>
      </c>
      <c r="T924">
        <v>0.4</v>
      </c>
      <c r="U924">
        <v>0.9</v>
      </c>
      <c r="V924">
        <v>0.8</v>
      </c>
      <c r="W924">
        <v>0.5</v>
      </c>
      <c r="X924">
        <v>0.4</v>
      </c>
    </row>
    <row r="925" spans="13:25" x14ac:dyDescent="0.35">
      <c r="M925">
        <v>0.4</v>
      </c>
      <c r="N925">
        <v>0.9</v>
      </c>
      <c r="O925">
        <v>0.8</v>
      </c>
      <c r="P925">
        <v>0.5</v>
      </c>
      <c r="Q925">
        <v>1.5</v>
      </c>
      <c r="R925">
        <v>0.6</v>
      </c>
      <c r="S925">
        <v>0.6</v>
      </c>
      <c r="T925">
        <v>0.7</v>
      </c>
      <c r="U925">
        <v>1.1000000000000001</v>
      </c>
      <c r="V925">
        <v>0.3</v>
      </c>
      <c r="W925">
        <v>0.6</v>
      </c>
      <c r="X925">
        <v>0.7</v>
      </c>
    </row>
    <row r="926" spans="13:25" x14ac:dyDescent="0.35">
      <c r="M926">
        <v>1.1000000000000001</v>
      </c>
      <c r="N926">
        <v>1.3</v>
      </c>
      <c r="O926">
        <v>0.3</v>
      </c>
      <c r="P926">
        <v>0.4</v>
      </c>
      <c r="Q926">
        <v>1</v>
      </c>
      <c r="R926">
        <v>0.3</v>
      </c>
      <c r="S926">
        <v>0.4</v>
      </c>
      <c r="T926">
        <v>0.9</v>
      </c>
      <c r="U926">
        <v>0.8</v>
      </c>
      <c r="V926">
        <v>0.5</v>
      </c>
      <c r="W926">
        <v>0.4</v>
      </c>
      <c r="X926">
        <v>0.9</v>
      </c>
    </row>
    <row r="930" spans="13:14" x14ac:dyDescent="0.35">
      <c r="M930" t="s">
        <v>29</v>
      </c>
      <c r="N930">
        <f>_xlfn.QUARTILE.INC(M917:Y926,1)</f>
        <v>0.4</v>
      </c>
    </row>
    <row r="931" spans="13:14" x14ac:dyDescent="0.35">
      <c r="M931" t="s">
        <v>3</v>
      </c>
      <c r="N931">
        <f>MEDIAN(M917:Y926)</f>
        <v>0.7</v>
      </c>
    </row>
    <row r="932" spans="13:14" x14ac:dyDescent="0.35">
      <c r="M932" t="s">
        <v>30</v>
      </c>
      <c r="N932">
        <f>_xlfn.QUARTILE.INC(M917:Y926,3)</f>
        <v>0.9</v>
      </c>
    </row>
    <row r="935" spans="13:14" x14ac:dyDescent="0.35">
      <c r="M935" t="s">
        <v>32</v>
      </c>
      <c r="N935">
        <f>_xlfn.PERCENTILE.INC(M917:Y926,0.25)</f>
        <v>0.4</v>
      </c>
    </row>
    <row r="936" spans="13:14" x14ac:dyDescent="0.35">
      <c r="M936" t="s">
        <v>36</v>
      </c>
      <c r="N936">
        <f>_xlfn.PERCENTILE.INC(M917:Y926,0.5)</f>
        <v>0.7</v>
      </c>
    </row>
    <row r="937" spans="13:14" x14ac:dyDescent="0.35">
      <c r="M937" t="s">
        <v>33</v>
      </c>
      <c r="N937">
        <f>_xlfn.PERCENTILE.INC(M917:Y926,0.75)</f>
        <v>0.9</v>
      </c>
    </row>
    <row r="955" spans="13:16" x14ac:dyDescent="0.35">
      <c r="M955" t="s">
        <v>43</v>
      </c>
      <c r="P955" t="s">
        <v>44</v>
      </c>
    </row>
    <row r="956" spans="13:16" x14ac:dyDescent="0.35">
      <c r="M956">
        <v>10</v>
      </c>
      <c r="P956">
        <v>50</v>
      </c>
    </row>
    <row r="957" spans="13:16" x14ac:dyDescent="0.35">
      <c r="M957">
        <v>12</v>
      </c>
      <c r="P957">
        <v>55</v>
      </c>
    </row>
    <row r="958" spans="13:16" x14ac:dyDescent="0.35">
      <c r="M958">
        <v>15</v>
      </c>
      <c r="P958">
        <v>60</v>
      </c>
    </row>
    <row r="959" spans="13:16" x14ac:dyDescent="0.35">
      <c r="M959">
        <v>18</v>
      </c>
      <c r="P959">
        <v>65</v>
      </c>
    </row>
    <row r="960" spans="13:16" x14ac:dyDescent="0.35">
      <c r="M960">
        <v>20</v>
      </c>
      <c r="P960">
        <v>70</v>
      </c>
    </row>
    <row r="961" spans="12:16" x14ac:dyDescent="0.35">
      <c r="M961">
        <v>22</v>
      </c>
      <c r="P961">
        <v>75</v>
      </c>
    </row>
    <row r="962" spans="12:16" x14ac:dyDescent="0.35">
      <c r="M962">
        <v>25</v>
      </c>
      <c r="P962">
        <v>80</v>
      </c>
    </row>
    <row r="963" spans="12:16" x14ac:dyDescent="0.35">
      <c r="M963">
        <v>28</v>
      </c>
      <c r="P963">
        <v>85</v>
      </c>
    </row>
    <row r="964" spans="12:16" x14ac:dyDescent="0.35">
      <c r="M964">
        <v>30</v>
      </c>
      <c r="P964">
        <v>90</v>
      </c>
    </row>
    <row r="965" spans="12:16" x14ac:dyDescent="0.35">
      <c r="M965">
        <v>32</v>
      </c>
      <c r="P965">
        <v>95</v>
      </c>
    </row>
    <row r="966" spans="12:16" x14ac:dyDescent="0.35">
      <c r="M966">
        <v>35</v>
      </c>
      <c r="P966">
        <v>100</v>
      </c>
    </row>
    <row r="967" spans="12:16" x14ac:dyDescent="0.35">
      <c r="M967">
        <v>38</v>
      </c>
      <c r="P967">
        <v>105</v>
      </c>
    </row>
    <row r="969" spans="12:16" x14ac:dyDescent="0.35">
      <c r="L969" t="s">
        <v>48</v>
      </c>
      <c r="M969">
        <f>CORREL(M956:M967,P956:P967)</f>
        <v>0.99921031003664817</v>
      </c>
    </row>
    <row r="980" spans="12:14" x14ac:dyDescent="0.35">
      <c r="L980" t="s">
        <v>45</v>
      </c>
      <c r="N980" t="s">
        <v>46</v>
      </c>
    </row>
    <row r="981" spans="12:14" x14ac:dyDescent="0.35">
      <c r="L981">
        <v>4</v>
      </c>
      <c r="N981">
        <v>52</v>
      </c>
    </row>
    <row r="982" spans="12:14" x14ac:dyDescent="0.35">
      <c r="L982">
        <v>47</v>
      </c>
      <c r="N982">
        <v>54</v>
      </c>
    </row>
    <row r="983" spans="12:14" x14ac:dyDescent="0.35">
      <c r="L983">
        <v>48</v>
      </c>
      <c r="N983">
        <v>55</v>
      </c>
    </row>
    <row r="984" spans="12:14" x14ac:dyDescent="0.35">
      <c r="L984">
        <v>50</v>
      </c>
      <c r="N984">
        <v>57</v>
      </c>
    </row>
    <row r="985" spans="12:14" x14ac:dyDescent="0.35">
      <c r="L985">
        <v>52</v>
      </c>
      <c r="N985">
        <v>59</v>
      </c>
    </row>
    <row r="986" spans="12:14" x14ac:dyDescent="0.35">
      <c r="L986">
        <v>53</v>
      </c>
      <c r="N986">
        <v>60</v>
      </c>
    </row>
    <row r="987" spans="12:14" x14ac:dyDescent="0.35">
      <c r="L987">
        <v>55</v>
      </c>
      <c r="N987">
        <v>61</v>
      </c>
    </row>
    <row r="988" spans="12:14" x14ac:dyDescent="0.35">
      <c r="L988">
        <v>56</v>
      </c>
      <c r="N988">
        <v>62</v>
      </c>
    </row>
    <row r="989" spans="12:14" x14ac:dyDescent="0.35">
      <c r="L989">
        <v>58</v>
      </c>
      <c r="N989">
        <v>64</v>
      </c>
    </row>
    <row r="990" spans="12:14" x14ac:dyDescent="0.35">
      <c r="L990">
        <v>60</v>
      </c>
      <c r="N990">
        <v>66</v>
      </c>
    </row>
    <row r="991" spans="12:14" x14ac:dyDescent="0.35">
      <c r="L991">
        <v>62</v>
      </c>
      <c r="N991">
        <v>67</v>
      </c>
    </row>
    <row r="992" spans="12:14" x14ac:dyDescent="0.35">
      <c r="L992">
        <v>64</v>
      </c>
      <c r="N992">
        <v>69</v>
      </c>
    </row>
    <row r="993" spans="11:14" x14ac:dyDescent="0.35">
      <c r="L993">
        <v>65</v>
      </c>
      <c r="N993">
        <v>71</v>
      </c>
    </row>
    <row r="994" spans="11:14" x14ac:dyDescent="0.35">
      <c r="L994">
        <v>67</v>
      </c>
      <c r="N994">
        <v>73</v>
      </c>
    </row>
    <row r="995" spans="11:14" x14ac:dyDescent="0.35">
      <c r="L995">
        <v>69</v>
      </c>
      <c r="N995">
        <v>74</v>
      </c>
    </row>
    <row r="996" spans="11:14" x14ac:dyDescent="0.35">
      <c r="L996">
        <v>70</v>
      </c>
      <c r="N996">
        <v>76</v>
      </c>
    </row>
    <row r="997" spans="11:14" x14ac:dyDescent="0.35">
      <c r="L997">
        <v>72</v>
      </c>
      <c r="N997">
        <v>78</v>
      </c>
    </row>
    <row r="998" spans="11:14" x14ac:dyDescent="0.35">
      <c r="L998">
        <v>74</v>
      </c>
      <c r="N998">
        <v>80</v>
      </c>
    </row>
    <row r="999" spans="11:14" x14ac:dyDescent="0.35">
      <c r="L999">
        <v>76</v>
      </c>
      <c r="N999">
        <v>82</v>
      </c>
    </row>
    <row r="1000" spans="11:14" x14ac:dyDescent="0.35">
      <c r="L1000">
        <v>77</v>
      </c>
      <c r="N1000">
        <v>83</v>
      </c>
    </row>
    <row r="1004" spans="11:14" x14ac:dyDescent="0.35">
      <c r="K1004" t="s">
        <v>47</v>
      </c>
      <c r="L1004">
        <f>_xlfn.COVARIANCE.S(L981:L1000,N981:N1000)</f>
        <v>130.21842105263158</v>
      </c>
    </row>
    <row r="1013" spans="12:15" x14ac:dyDescent="0.35">
      <c r="L1013" t="s">
        <v>49</v>
      </c>
      <c r="O1013" t="s">
        <v>50</v>
      </c>
    </row>
    <row r="1014" spans="12:15" x14ac:dyDescent="0.35">
      <c r="L1014">
        <v>10</v>
      </c>
      <c r="O1014">
        <v>60</v>
      </c>
    </row>
    <row r="1015" spans="12:15" x14ac:dyDescent="0.35">
      <c r="L1015">
        <v>12</v>
      </c>
      <c r="O1015">
        <v>65</v>
      </c>
    </row>
    <row r="1016" spans="12:15" x14ac:dyDescent="0.35">
      <c r="L1016">
        <v>15</v>
      </c>
      <c r="O1016">
        <v>70</v>
      </c>
    </row>
    <row r="1017" spans="12:15" x14ac:dyDescent="0.35">
      <c r="L1017">
        <v>18</v>
      </c>
      <c r="O1017">
        <v>75</v>
      </c>
    </row>
    <row r="1018" spans="12:15" x14ac:dyDescent="0.35">
      <c r="L1018">
        <v>20</v>
      </c>
      <c r="O1018">
        <v>80</v>
      </c>
    </row>
    <row r="1019" spans="12:15" x14ac:dyDescent="0.35">
      <c r="L1019">
        <v>22</v>
      </c>
      <c r="O1019">
        <v>82</v>
      </c>
    </row>
    <row r="1020" spans="12:15" x14ac:dyDescent="0.35">
      <c r="L1020">
        <v>25</v>
      </c>
      <c r="O1020">
        <v>85</v>
      </c>
    </row>
    <row r="1021" spans="12:15" x14ac:dyDescent="0.35">
      <c r="L1021">
        <v>28</v>
      </c>
      <c r="O1021">
        <v>88</v>
      </c>
    </row>
    <row r="1022" spans="12:15" x14ac:dyDescent="0.35">
      <c r="L1022">
        <v>30</v>
      </c>
      <c r="O1022">
        <v>90</v>
      </c>
    </row>
    <row r="1023" spans="12:15" x14ac:dyDescent="0.35">
      <c r="L1023">
        <v>32</v>
      </c>
      <c r="O1023">
        <v>92</v>
      </c>
    </row>
    <row r="1024" spans="12:15" x14ac:dyDescent="0.35">
      <c r="L1024">
        <v>35</v>
      </c>
      <c r="O1024">
        <v>93</v>
      </c>
    </row>
    <row r="1025" spans="12:15" x14ac:dyDescent="0.35">
      <c r="L1025">
        <v>38</v>
      </c>
      <c r="O1025">
        <v>95</v>
      </c>
    </row>
    <row r="1026" spans="12:15" x14ac:dyDescent="0.35">
      <c r="L1026">
        <v>40</v>
      </c>
      <c r="O1026">
        <v>96</v>
      </c>
    </row>
    <row r="1027" spans="12:15" x14ac:dyDescent="0.35">
      <c r="L1027">
        <v>42</v>
      </c>
      <c r="O1027">
        <v>97</v>
      </c>
    </row>
    <row r="1028" spans="12:15" x14ac:dyDescent="0.35">
      <c r="L1028">
        <v>45</v>
      </c>
      <c r="O1028">
        <v>98</v>
      </c>
    </row>
    <row r="1029" spans="12:15" x14ac:dyDescent="0.35">
      <c r="L1029">
        <v>48</v>
      </c>
      <c r="O1029">
        <v>99</v>
      </c>
    </row>
    <row r="1030" spans="12:15" x14ac:dyDescent="0.35">
      <c r="L1030">
        <v>50</v>
      </c>
      <c r="O1030">
        <v>100</v>
      </c>
    </row>
    <row r="1031" spans="12:15" x14ac:dyDescent="0.35">
      <c r="L1031">
        <v>52</v>
      </c>
      <c r="O1031">
        <v>102</v>
      </c>
    </row>
    <row r="1032" spans="12:15" x14ac:dyDescent="0.35">
      <c r="L1032">
        <v>55</v>
      </c>
      <c r="O1032">
        <v>105</v>
      </c>
    </row>
    <row r="1033" spans="12:15" x14ac:dyDescent="0.35">
      <c r="L1033">
        <v>58</v>
      </c>
      <c r="O1033">
        <v>106</v>
      </c>
    </row>
    <row r="1034" spans="12:15" x14ac:dyDescent="0.35">
      <c r="L1034">
        <v>60</v>
      </c>
      <c r="O1034">
        <v>107</v>
      </c>
    </row>
    <row r="1035" spans="12:15" x14ac:dyDescent="0.35">
      <c r="L1035">
        <v>60</v>
      </c>
      <c r="O1035">
        <v>108</v>
      </c>
    </row>
    <row r="1036" spans="12:15" x14ac:dyDescent="0.35">
      <c r="L1036">
        <v>65</v>
      </c>
      <c r="O1036">
        <v>110</v>
      </c>
    </row>
    <row r="1037" spans="12:15" x14ac:dyDescent="0.35">
      <c r="L1037">
        <v>68</v>
      </c>
      <c r="O1037">
        <v>112</v>
      </c>
    </row>
    <row r="1038" spans="12:15" x14ac:dyDescent="0.35">
      <c r="L1038">
        <v>70</v>
      </c>
      <c r="O1038">
        <v>114</v>
      </c>
    </row>
    <row r="1039" spans="12:15" x14ac:dyDescent="0.35">
      <c r="L1039">
        <v>72</v>
      </c>
      <c r="O1039">
        <v>115</v>
      </c>
    </row>
    <row r="1040" spans="12:15" x14ac:dyDescent="0.35">
      <c r="L1040">
        <v>75</v>
      </c>
      <c r="O1040">
        <v>116</v>
      </c>
    </row>
    <row r="1041" spans="12:16" x14ac:dyDescent="0.35">
      <c r="L1041">
        <v>78</v>
      </c>
      <c r="O1041">
        <v>118</v>
      </c>
    </row>
    <row r="1042" spans="12:16" x14ac:dyDescent="0.35">
      <c r="L1042">
        <v>80</v>
      </c>
      <c r="O1042">
        <v>120</v>
      </c>
    </row>
    <row r="1043" spans="12:16" x14ac:dyDescent="0.35">
      <c r="L1043">
        <v>82</v>
      </c>
      <c r="O1043">
        <v>122</v>
      </c>
    </row>
    <row r="1046" spans="12:16" x14ac:dyDescent="0.35">
      <c r="L1046" t="s">
        <v>51</v>
      </c>
      <c r="M1046">
        <f>CORREL(L1014:L1043,O1014:O1043)</f>
        <v>0.97731903621780969</v>
      </c>
    </row>
    <row r="1054" spans="12:16" ht="15" x14ac:dyDescent="0.4">
      <c r="L1054" t="s">
        <v>52</v>
      </c>
      <c r="M1054" t="s">
        <v>53</v>
      </c>
      <c r="N1054" s="1">
        <f>COMBIN(100,5)*(1/6)^5*(5/6)^(100-5)</f>
        <v>2.909031105753024E-4</v>
      </c>
      <c r="P1054">
        <v>100</v>
      </c>
    </row>
    <row r="1055" spans="12:16" x14ac:dyDescent="0.35">
      <c r="L1055" t="s">
        <v>54</v>
      </c>
      <c r="M1055" t="s">
        <v>55</v>
      </c>
      <c r="P1055">
        <v>5</v>
      </c>
    </row>
    <row r="1056" spans="12:16" x14ac:dyDescent="0.35">
      <c r="L1056" t="s">
        <v>56</v>
      </c>
      <c r="M1056" t="s">
        <v>57</v>
      </c>
      <c r="P1056">
        <v>0.17</v>
      </c>
    </row>
    <row r="1058" spans="12:16" x14ac:dyDescent="0.35">
      <c r="N1058" t="s">
        <v>58</v>
      </c>
      <c r="P1058">
        <f>_xlfn.BINOM.DIST(5,100,0.17,FALSE)</f>
        <v>2.1947566529188287E-4</v>
      </c>
    </row>
    <row r="1062" spans="12:16" x14ac:dyDescent="0.35">
      <c r="L1062" t="s">
        <v>59</v>
      </c>
      <c r="M1062" t="s">
        <v>60</v>
      </c>
      <c r="P1062">
        <v>52</v>
      </c>
    </row>
    <row r="1063" spans="12:16" x14ac:dyDescent="0.35">
      <c r="L1063" t="s">
        <v>54</v>
      </c>
      <c r="M1063" t="s">
        <v>61</v>
      </c>
      <c r="P1063">
        <v>13</v>
      </c>
    </row>
    <row r="1064" spans="12:16" x14ac:dyDescent="0.35">
      <c r="L1064" t="s">
        <v>62</v>
      </c>
      <c r="M1064" t="s">
        <v>63</v>
      </c>
      <c r="P1064">
        <v>5</v>
      </c>
    </row>
    <row r="1065" spans="12:16" x14ac:dyDescent="0.35">
      <c r="L1065" t="s">
        <v>54</v>
      </c>
      <c r="M1065" t="s">
        <v>64</v>
      </c>
      <c r="P1065">
        <v>2</v>
      </c>
    </row>
    <row r="1067" spans="12:16" x14ac:dyDescent="0.35">
      <c r="N1067" t="s">
        <v>66</v>
      </c>
      <c r="P1067">
        <f>_xlfn.HYPGEOM.DIST(P1065,P1064,P1063,P1062,FALSE)</f>
        <v>0.27427971188475386</v>
      </c>
    </row>
    <row r="1070" spans="12:16" x14ac:dyDescent="0.35">
      <c r="L1070" t="s">
        <v>62</v>
      </c>
      <c r="M1070" t="s">
        <v>65</v>
      </c>
      <c r="P1070">
        <v>10</v>
      </c>
    </row>
    <row r="1071" spans="12:16" x14ac:dyDescent="0.35">
      <c r="L1071" t="s">
        <v>54</v>
      </c>
      <c r="M1071" t="s">
        <v>55</v>
      </c>
      <c r="P1071">
        <v>3</v>
      </c>
    </row>
    <row r="1072" spans="12:16" x14ac:dyDescent="0.35">
      <c r="L1072" t="s">
        <v>56</v>
      </c>
      <c r="M1072" t="s">
        <v>57</v>
      </c>
      <c r="P1072">
        <v>0.25</v>
      </c>
    </row>
    <row r="1074" spans="12:16" x14ac:dyDescent="0.35">
      <c r="N1074" t="s">
        <v>58</v>
      </c>
      <c r="P1074">
        <f>_xlfn.BINOM.DIST(3,10,0.25,TRUE)</f>
        <v>0.77587509155273438</v>
      </c>
    </row>
    <row r="1078" spans="12:16" x14ac:dyDescent="0.35">
      <c r="L1078" t="s">
        <v>59</v>
      </c>
      <c r="M1078" t="s">
        <v>60</v>
      </c>
      <c r="P1078">
        <v>60</v>
      </c>
    </row>
    <row r="1079" spans="12:16" x14ac:dyDescent="0.35">
      <c r="L1079" t="s">
        <v>67</v>
      </c>
      <c r="M1079" t="s">
        <v>61</v>
      </c>
      <c r="P1079">
        <v>20</v>
      </c>
    </row>
    <row r="1080" spans="12:16" x14ac:dyDescent="0.35">
      <c r="L1080" t="s">
        <v>62</v>
      </c>
      <c r="M1080" t="s">
        <v>63</v>
      </c>
      <c r="P1080">
        <v>3</v>
      </c>
    </row>
    <row r="1081" spans="12:16" x14ac:dyDescent="0.35">
      <c r="L1081" t="s">
        <v>54</v>
      </c>
      <c r="M1081" t="s">
        <v>64</v>
      </c>
      <c r="P1081">
        <v>3</v>
      </c>
    </row>
    <row r="1083" spans="12:16" x14ac:dyDescent="0.35">
      <c r="N1083" t="s">
        <v>66</v>
      </c>
      <c r="P1083">
        <f>_xlfn.HYPGEOM.DIST(P1081,P1080,P1079,P1078,FALSE)</f>
        <v>3.3313851548801864E-2</v>
      </c>
    </row>
    <row r="1086" spans="12:16" x14ac:dyDescent="0.35">
      <c r="L1086" t="s">
        <v>62</v>
      </c>
      <c r="M1086" t="s">
        <v>65</v>
      </c>
      <c r="P1086">
        <v>10</v>
      </c>
    </row>
    <row r="1087" spans="12:16" x14ac:dyDescent="0.35">
      <c r="L1087" t="s">
        <v>68</v>
      </c>
      <c r="P1087">
        <v>3</v>
      </c>
    </row>
    <row r="1088" spans="12:16" x14ac:dyDescent="0.35">
      <c r="L1088" t="s">
        <v>56</v>
      </c>
      <c r="M1088" t="s">
        <v>57</v>
      </c>
      <c r="P1088">
        <v>0.3</v>
      </c>
    </row>
    <row r="1090" spans="12:16" x14ac:dyDescent="0.35">
      <c r="N1090" t="s">
        <v>58</v>
      </c>
      <c r="P1090">
        <f>_xlfn.BINOM.DIST(3,10,0.3,FALSE)</f>
        <v>0.26682793200000005</v>
      </c>
    </row>
    <row r="1095" spans="12:16" x14ac:dyDescent="0.35">
      <c r="L1095" t="s">
        <v>69</v>
      </c>
      <c r="M1095">
        <v>165</v>
      </c>
    </row>
    <row r="1096" spans="12:16" x14ac:dyDescent="0.35">
      <c r="L1096" t="s">
        <v>70</v>
      </c>
      <c r="M1096">
        <v>10</v>
      </c>
    </row>
    <row r="1097" spans="12:16" x14ac:dyDescent="0.35">
      <c r="L1097" t="s">
        <v>71</v>
      </c>
      <c r="M1097">
        <v>180</v>
      </c>
    </row>
    <row r="1099" spans="12:16" x14ac:dyDescent="0.35">
      <c r="M1099" t="s">
        <v>72</v>
      </c>
      <c r="N1099">
        <f>_xlfn.NORM.DIST(180,165,10,TRUE)</f>
        <v>0.93319279873114191</v>
      </c>
    </row>
    <row r="1104" spans="12:16" x14ac:dyDescent="0.35">
      <c r="L1104" t="s">
        <v>69</v>
      </c>
      <c r="M1104">
        <v>5</v>
      </c>
      <c r="O1104">
        <f>1-EXP(-3/5)</f>
        <v>0.45118836390597361</v>
      </c>
    </row>
    <row r="1106" spans="12:13" x14ac:dyDescent="0.35">
      <c r="L1106" t="s">
        <v>71</v>
      </c>
      <c r="M1106">
        <v>3</v>
      </c>
    </row>
    <row r="1110" spans="12:13" x14ac:dyDescent="0.35">
      <c r="L1110" t="s">
        <v>69</v>
      </c>
      <c r="M1110">
        <v>1000</v>
      </c>
    </row>
    <row r="1111" spans="12:13" x14ac:dyDescent="0.35">
      <c r="L1111" t="s">
        <v>70</v>
      </c>
      <c r="M1111">
        <v>100</v>
      </c>
    </row>
    <row r="1112" spans="12:13" x14ac:dyDescent="0.35">
      <c r="L1112" t="s">
        <v>73</v>
      </c>
      <c r="M1112">
        <v>900</v>
      </c>
    </row>
    <row r="1113" spans="12:13" x14ac:dyDescent="0.35">
      <c r="L1113" t="s">
        <v>74</v>
      </c>
      <c r="M1113">
        <v>1100</v>
      </c>
    </row>
    <row r="1115" spans="12:13" x14ac:dyDescent="0.35">
      <c r="L1115" t="s">
        <v>75</v>
      </c>
      <c r="M1115">
        <f>_xlfn.NORM.DIST(900,1000,100,TRUE)</f>
        <v>0.15865525393145699</v>
      </c>
    </row>
    <row r="1117" spans="12:13" x14ac:dyDescent="0.35">
      <c r="L1117" t="s">
        <v>76</v>
      </c>
      <c r="M1117">
        <f>_xlfn.NORM.DIST(1100,1000,100,TRUE)</f>
        <v>0.84134474606854304</v>
      </c>
    </row>
    <row r="1119" spans="12:13" x14ac:dyDescent="0.35">
      <c r="L1119" t="s">
        <v>77</v>
      </c>
      <c r="M1119">
        <f>M1115-M1117</f>
        <v>-0.68268949213708607</v>
      </c>
    </row>
    <row r="1124" spans="12:15" x14ac:dyDescent="0.35">
      <c r="L1124">
        <f>(170-150)/(200-100)</f>
        <v>0.2</v>
      </c>
    </row>
    <row r="1132" spans="12:15" x14ac:dyDescent="0.35">
      <c r="L1132" t="s">
        <v>69</v>
      </c>
      <c r="M1132">
        <v>20</v>
      </c>
      <c r="O1132">
        <f>1-EXP(-15/20)</f>
        <v>0.52763344725898531</v>
      </c>
    </row>
    <row r="1133" spans="12:15" x14ac:dyDescent="0.35">
      <c r="L1133" t="s">
        <v>78</v>
      </c>
      <c r="M1133">
        <v>15</v>
      </c>
    </row>
    <row r="1145" spans="12:13" x14ac:dyDescent="0.35">
      <c r="L1145" t="s">
        <v>79</v>
      </c>
      <c r="M1145">
        <v>2</v>
      </c>
    </row>
    <row r="1146" spans="12:13" x14ac:dyDescent="0.35">
      <c r="L1146" t="s">
        <v>78</v>
      </c>
      <c r="M1146">
        <v>3</v>
      </c>
    </row>
    <row r="1148" spans="12:13" x14ac:dyDescent="0.35">
      <c r="M1148">
        <f>_xlfn.POISSON.DIST(3,2,FALSE)</f>
        <v>0.18044704431548364</v>
      </c>
    </row>
    <row r="1158" spans="12:13" x14ac:dyDescent="0.35">
      <c r="L1158" t="s">
        <v>80</v>
      </c>
      <c r="M1158">
        <v>0.3</v>
      </c>
    </row>
    <row r="1159" spans="12:13" x14ac:dyDescent="0.35">
      <c r="L1159" t="s">
        <v>62</v>
      </c>
      <c r="M1159">
        <v>10</v>
      </c>
    </row>
    <row r="1160" spans="12:13" x14ac:dyDescent="0.35">
      <c r="L1160" t="s">
        <v>81</v>
      </c>
      <c r="M1160">
        <v>3</v>
      </c>
    </row>
    <row r="1162" spans="12:13" x14ac:dyDescent="0.35">
      <c r="M1162">
        <f>_xlfn.BINOM.DIST(3,10,0.3,FALSE)</f>
        <v>0.26682793200000005</v>
      </c>
    </row>
    <row r="1174" spans="12:13" x14ac:dyDescent="0.35">
      <c r="L1174" t="s">
        <v>62</v>
      </c>
      <c r="M1174">
        <v>3</v>
      </c>
    </row>
    <row r="1190" spans="12:13" x14ac:dyDescent="0.35">
      <c r="L1190" t="s">
        <v>69</v>
      </c>
      <c r="M1190">
        <v>150</v>
      </c>
    </row>
    <row r="1191" spans="12:13" x14ac:dyDescent="0.35">
      <c r="L1191" t="s">
        <v>70</v>
      </c>
      <c r="M1191">
        <v>10</v>
      </c>
    </row>
    <row r="1192" spans="12:13" x14ac:dyDescent="0.35">
      <c r="L1192" t="s">
        <v>73</v>
      </c>
      <c r="M1192">
        <v>140</v>
      </c>
    </row>
    <row r="1193" spans="12:13" x14ac:dyDescent="0.35">
      <c r="L1193" t="s">
        <v>74</v>
      </c>
      <c r="M1193">
        <v>160</v>
      </c>
    </row>
    <row r="1195" spans="12:13" x14ac:dyDescent="0.35">
      <c r="L1195" t="s">
        <v>82</v>
      </c>
      <c r="M1195">
        <f>_xlfn.NORM.DIST(140,150,10,TRUE)</f>
        <v>0.15865525393145699</v>
      </c>
    </row>
    <row r="1197" spans="12:13" x14ac:dyDescent="0.35">
      <c r="L1197" t="s">
        <v>83</v>
      </c>
      <c r="M1197">
        <f>_xlfn.NORM.DIST(160,150,10,TRUE)</f>
        <v>0.84134474606854304</v>
      </c>
    </row>
    <row r="1200" spans="12:13" x14ac:dyDescent="0.35">
      <c r="L1200" t="s">
        <v>77</v>
      </c>
      <c r="M1200">
        <f>M1195-M1197</f>
        <v>-0.68268949213708607</v>
      </c>
    </row>
    <row r="1208" spans="12:15" x14ac:dyDescent="0.35">
      <c r="L1208" t="s">
        <v>69</v>
      </c>
      <c r="M1208">
        <v>1000</v>
      </c>
    </row>
    <row r="1209" spans="12:15" x14ac:dyDescent="0.35">
      <c r="L1209" t="s">
        <v>78</v>
      </c>
      <c r="M1209">
        <v>900</v>
      </c>
    </row>
    <row r="1210" spans="12:15" x14ac:dyDescent="0.35">
      <c r="O1210">
        <f>1-EXP(-900/1000)</f>
        <v>0.59343034025940089</v>
      </c>
    </row>
    <row r="1225" spans="12:13" x14ac:dyDescent="0.35">
      <c r="L1225" t="s">
        <v>62</v>
      </c>
      <c r="M1225">
        <v>100</v>
      </c>
    </row>
    <row r="1226" spans="12:13" x14ac:dyDescent="0.35">
      <c r="L1226" t="s">
        <v>86</v>
      </c>
      <c r="M1226">
        <v>170</v>
      </c>
    </row>
    <row r="1227" spans="12:13" x14ac:dyDescent="0.35">
      <c r="L1227" t="s">
        <v>84</v>
      </c>
      <c r="M1227">
        <v>8</v>
      </c>
    </row>
    <row r="1228" spans="12:13" x14ac:dyDescent="0.35">
      <c r="L1228" t="s">
        <v>85</v>
      </c>
      <c r="M1228" s="2">
        <v>0.95</v>
      </c>
    </row>
    <row r="1231" spans="12:13" x14ac:dyDescent="0.35">
      <c r="M1231">
        <f>_xlfn.CONFIDENCE.NORM(95%,8,100)</f>
        <v>5.0165422354571082E-2</v>
      </c>
    </row>
    <row r="1248" spans="12:13" x14ac:dyDescent="0.35">
      <c r="L1248" t="s">
        <v>62</v>
      </c>
      <c r="M1248">
        <v>500</v>
      </c>
    </row>
    <row r="1249" spans="12:13" x14ac:dyDescent="0.35">
      <c r="L1249" t="s">
        <v>78</v>
      </c>
      <c r="M1249">
        <v>320</v>
      </c>
    </row>
    <row r="1250" spans="12:13" x14ac:dyDescent="0.35">
      <c r="L1250" t="s">
        <v>85</v>
      </c>
      <c r="M1250" s="2">
        <v>0.9</v>
      </c>
    </row>
    <row r="1251" spans="12:13" x14ac:dyDescent="0.35">
      <c r="L1251" t="s">
        <v>84</v>
      </c>
      <c r="M1251">
        <v>127.2792</v>
      </c>
    </row>
    <row r="1255" spans="12:13" x14ac:dyDescent="0.35">
      <c r="M1255">
        <f>_xlfn.CONFIDENCE.NORM(90%,127.279,500)</f>
        <v>0.71527568603931169</v>
      </c>
    </row>
    <row r="1267" spans="12:14" x14ac:dyDescent="0.35">
      <c r="L1267" t="s">
        <v>62</v>
      </c>
      <c r="M1267">
        <v>50</v>
      </c>
    </row>
    <row r="1269" spans="12:14" x14ac:dyDescent="0.35">
      <c r="L1269" t="s">
        <v>87</v>
      </c>
      <c r="N1269" t="s">
        <v>88</v>
      </c>
    </row>
    <row r="1272" spans="12:14" x14ac:dyDescent="0.35">
      <c r="L1272" t="s">
        <v>89</v>
      </c>
      <c r="N1272" t="s">
        <v>90</v>
      </c>
    </row>
    <row r="1290" spans="12:13" x14ac:dyDescent="0.35">
      <c r="L1290" t="s">
        <v>62</v>
      </c>
      <c r="M1290">
        <v>25</v>
      </c>
    </row>
    <row r="1291" spans="12:13" x14ac:dyDescent="0.35">
      <c r="L1291" t="s">
        <v>86</v>
      </c>
      <c r="M1291">
        <v>510</v>
      </c>
    </row>
    <row r="1292" spans="12:13" x14ac:dyDescent="0.35">
      <c r="L1292" t="s">
        <v>84</v>
      </c>
      <c r="M1292">
        <v>20</v>
      </c>
    </row>
    <row r="1293" spans="12:13" x14ac:dyDescent="0.35">
      <c r="L1293" t="s">
        <v>69</v>
      </c>
      <c r="M1293">
        <v>500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divya colombowala</dc:creator>
  <cp:lastModifiedBy>alpha</cp:lastModifiedBy>
  <cp:lastPrinted>2023-12-14T07:54:24Z</cp:lastPrinted>
  <dcterms:created xsi:type="dcterms:W3CDTF">2023-12-08T10:59:46Z</dcterms:created>
  <dcterms:modified xsi:type="dcterms:W3CDTF">2023-12-28T06:34:06Z</dcterms:modified>
</cp:coreProperties>
</file>